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15" windowHeight="1101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<sst xmlns="http://schemas.openxmlformats.org/spreadsheetml/2006/main" count="40" uniqueCount="38">
  <si>
    <t>割水深</t>
  </si>
  <si>
    <t>水深</t>
  </si>
  <si>
    <t>通水断面積</t>
  </si>
  <si>
    <t>潤辺</t>
  </si>
  <si>
    <t>径深</t>
  </si>
  <si>
    <t>粗度係数</t>
  </si>
  <si>
    <t>渓床勾配</t>
  </si>
  <si>
    <t>流速</t>
  </si>
  <si>
    <t>通水能力</t>
  </si>
  <si>
    <t>内径</t>
  </si>
  <si>
    <t>φ</t>
  </si>
  <si>
    <t>h</t>
  </si>
  <si>
    <t>A</t>
  </si>
  <si>
    <t>P</t>
  </si>
  <si>
    <t>R</t>
  </si>
  <si>
    <t>n</t>
  </si>
  <si>
    <t>i</t>
  </si>
  <si>
    <t>v</t>
  </si>
  <si>
    <t>Q</t>
  </si>
  <si>
    <t>(mm)</t>
  </si>
  <si>
    <r>
      <t>(m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</si>
  <si>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(m)</t>
  </si>
  <si>
    <t>(m/s)</t>
  </si>
  <si>
    <r>
      <t>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</t>
    </r>
    <r>
      <rPr>
        <sz val="10"/>
        <rFont val="ＭＳ 明朝"/>
        <family val="1"/>
      </rPr>
      <t>/本</t>
    </r>
    <r>
      <rPr>
        <sz val="10"/>
        <rFont val="ＭＳ 明朝"/>
        <family val="1"/>
      </rPr>
      <t>)</t>
    </r>
  </si>
  <si>
    <t>必要本数</t>
  </si>
  <si>
    <t>仮設対象流量</t>
  </si>
  <si>
    <r>
      <t>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</t>
    </r>
  </si>
  <si>
    <t>単価</t>
  </si>
  <si>
    <r>
      <t>(m/円</t>
    </r>
    <r>
      <rPr>
        <sz val="10"/>
        <rFont val="ＭＳ 明朝"/>
        <family val="1"/>
      </rPr>
      <t>)</t>
    </r>
  </si>
  <si>
    <t>金額</t>
  </si>
  <si>
    <r>
      <t>(円</t>
    </r>
    <r>
      <rPr>
        <sz val="10"/>
        <rFont val="ＭＳ 明朝"/>
        <family val="1"/>
      </rPr>
      <t>)</t>
    </r>
  </si>
  <si>
    <t>順位</t>
  </si>
  <si>
    <t>仮排水管通水能力算出表</t>
  </si>
  <si>
    <t>コルゲートパイプ</t>
  </si>
  <si>
    <t>高密度ポリエチレン波付管</t>
  </si>
  <si>
    <t>高密度ポリエチレン波付管(内面平滑管)</t>
  </si>
  <si>
    <t>　採用管種、管径</t>
  </si>
  <si>
    <r>
      <t>(本</t>
    </r>
    <r>
      <rPr>
        <sz val="10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</si>
</sst>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"/>
    <numFmt numFmtId="178" formatCode="0&quot;分&quot;"/>
    <numFmt numFmtId="179" formatCode="0&quot;時間&quot;"/>
    <numFmt numFmtId="180" formatCode="0.0&quot;時間&quot;"/>
    <numFmt numFmtId="181" formatCode="0.00&quot;時間&quot;"/>
    <numFmt numFmtId="182" formatCode="0&quot;m/sec&quot;"/>
    <numFmt numFmtId="183" formatCode="0&quot;km/hr&quot;"/>
    <numFmt numFmtId="184" formatCode="0.0&quot;m/sec&quot;"/>
    <numFmt numFmtId="185" formatCode="0.00&quot;m/sec&quot;"/>
    <numFmt numFmtId="186" formatCode="0.0&quot;km/hr&quot;"/>
    <numFmt numFmtId="187" formatCode="0.00&quot;km/hr&quot;"/>
    <numFmt numFmtId="188" formatCode="0.00000"/>
    <numFmt numFmtId="189" formatCode="0.0000"/>
    <numFmt numFmtId="190" formatCode="0.000"/>
    <numFmt numFmtId="191" formatCode="#,##0.0_);[Red]\(#,##0.0\)"/>
    <numFmt numFmtId="192" formatCode="#,##0_);[Red]\(#,##0\)"/>
    <numFmt numFmtId="193" formatCode="&quot;tan&quot;0.00&quot;ﾟ&quot;"/>
    <numFmt numFmtId="194" formatCode="&quot;tan&quot;0&quot;ﾟ&quot;"/>
    <numFmt numFmtId="195" formatCode="#,###\ \ "/>
    <numFmt numFmtId="196" formatCode="0.0\ \ "/>
    <numFmt numFmtId="197" formatCode="#,##0\ 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_ "/>
    <numFmt numFmtId="203" formatCode="0.0_ "/>
    <numFmt numFmtId="204" formatCode="#,##0.000;\-#,##0.000"/>
    <numFmt numFmtId="205" formatCode="#\ ?/100"/>
    <numFmt numFmtId="206" formatCode="#,##0.0;\-#,##0.0"/>
    <numFmt numFmtId="207" formatCode="0.0&quot;m/s&quot;"/>
    <numFmt numFmtId="208" formatCode="&quot;( &quot;0.00"/>
    <numFmt numFmtId="209" formatCode="&quot;1/&quot;###"/>
    <numFmt numFmtId="210" formatCode="&quot;φ&quot;0"/>
    <numFmt numFmtId="211" formatCode="&quot;1/&quot;0"/>
    <numFmt numFmtId="212" formatCode="&quot;1/&quot;0.0"/>
    <numFmt numFmtId="213" formatCode="0_ "/>
  </numFmts>
  <fonts count="39">
    <font>
      <sz val="10"/>
      <name val="ＭＳ 明朝"/>
      <family val="1"/>
    </font>
    <font>
      <sz val="6"/>
      <name val="ＭＳ 明朝"/>
      <family val="1"/>
    </font>
    <font>
      <vertAlign val="superscript"/>
      <sz val="10"/>
      <name val="ＭＳ 明朝"/>
      <family val="1"/>
    </font>
    <font>
      <sz val="12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211" fontId="0" fillId="0" borderId="11" xfId="0" applyNumberFormat="1" applyFont="1" applyFill="1" applyBorder="1" applyAlignment="1">
      <alignment horizontal="center" vertical="center"/>
    </xf>
    <xf numFmtId="20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211" fontId="0" fillId="0" borderId="13" xfId="0" applyNumberFormat="1" applyFont="1" applyFill="1" applyBorder="1" applyAlignment="1">
      <alignment horizontal="center" vertical="center"/>
    </xf>
    <xf numFmtId="202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02" fontId="0" fillId="0" borderId="28" xfId="0" applyNumberFormat="1" applyFont="1" applyFill="1" applyBorder="1" applyAlignment="1">
      <alignment horizontal="center" vertical="center"/>
    </xf>
    <xf numFmtId="202" fontId="0" fillId="0" borderId="2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13" fontId="0" fillId="0" borderId="28" xfId="0" applyNumberFormat="1" applyFont="1" applyFill="1" applyBorder="1" applyAlignment="1">
      <alignment horizontal="center" vertical="center"/>
    </xf>
    <xf numFmtId="213" fontId="0" fillId="0" borderId="29" xfId="0" applyNumberFormat="1" applyFont="1" applyFill="1" applyBorder="1" applyAlignment="1">
      <alignment horizontal="center" vertical="center"/>
    </xf>
    <xf numFmtId="38" fontId="0" fillId="0" borderId="28" xfId="48" applyFont="1" applyFill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31" xfId="48" applyFont="1" applyFill="1" applyBorder="1" applyAlignment="1">
      <alignment horizontal="center" vertical="center"/>
    </xf>
    <xf numFmtId="38" fontId="0" fillId="0" borderId="32" xfId="48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176" fontId="0" fillId="33" borderId="34" xfId="0" applyNumberFormat="1" applyFont="1" applyFill="1" applyBorder="1" applyAlignment="1">
      <alignment horizontal="center" vertical="center"/>
    </xf>
    <xf numFmtId="211" fontId="0" fillId="33" borderId="34" xfId="0" applyNumberFormat="1" applyFont="1" applyFill="1" applyBorder="1" applyAlignment="1">
      <alignment horizontal="center" vertical="center"/>
    </xf>
    <xf numFmtId="202" fontId="0" fillId="33" borderId="34" xfId="0" applyNumberFormat="1" applyFont="1" applyFill="1" applyBorder="1" applyAlignment="1">
      <alignment horizontal="center" vertical="center"/>
    </xf>
    <xf numFmtId="202" fontId="0" fillId="33" borderId="35" xfId="0" applyNumberFormat="1" applyFont="1" applyFill="1" applyBorder="1" applyAlignment="1">
      <alignment horizontal="center" vertical="center"/>
    </xf>
    <xf numFmtId="213" fontId="0" fillId="33" borderId="35" xfId="0" applyNumberFormat="1" applyFont="1" applyFill="1" applyBorder="1" applyAlignment="1">
      <alignment horizontal="center" vertical="center"/>
    </xf>
    <xf numFmtId="38" fontId="0" fillId="33" borderId="35" xfId="48" applyFont="1" applyFill="1" applyBorder="1" applyAlignment="1">
      <alignment horizontal="center" vertical="center"/>
    </xf>
    <xf numFmtId="38" fontId="0" fillId="33" borderId="36" xfId="48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34" borderId="37" xfId="0" applyFont="1" applyFill="1" applyBorder="1" applyAlignment="1">
      <alignment horizontal="left" vertical="center"/>
    </xf>
    <xf numFmtId="0" fontId="0" fillId="34" borderId="38" xfId="0" applyFont="1" applyFill="1" applyBorder="1" applyAlignment="1">
      <alignment horizontal="left" vertical="center"/>
    </xf>
    <xf numFmtId="0" fontId="0" fillId="34" borderId="3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left" vertical="center"/>
    </xf>
    <xf numFmtId="0" fontId="0" fillId="34" borderId="41" xfId="0" applyFont="1" applyFill="1" applyBorder="1" applyAlignment="1">
      <alignment horizontal="left" vertical="center"/>
    </xf>
    <xf numFmtId="0" fontId="0" fillId="34" borderId="4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Q8" sqref="Q8"/>
    </sheetView>
  </sheetViews>
  <sheetFormatPr defaultColWidth="9.00390625" defaultRowHeight="21.75" customHeight="1"/>
  <cols>
    <col min="1" max="13" width="11.75390625" style="1" customWidth="1"/>
    <col min="14" max="16384" width="9.125" style="1" customWidth="1"/>
  </cols>
  <sheetData>
    <row r="1" spans="1:13" ht="21.75" customHeight="1" thickBot="1">
      <c r="A1" s="13" t="s">
        <v>32</v>
      </c>
      <c r="B1" s="14"/>
      <c r="C1" s="14"/>
      <c r="D1" s="14"/>
      <c r="E1" s="14"/>
      <c r="F1" s="25" t="s">
        <v>25</v>
      </c>
      <c r="G1" s="1">
        <v>0.93</v>
      </c>
      <c r="H1" s="26" t="s">
        <v>26</v>
      </c>
      <c r="I1" s="15">
        <v>8</v>
      </c>
      <c r="J1" s="14" t="s">
        <v>0</v>
      </c>
      <c r="K1" s="15"/>
      <c r="L1" s="15"/>
      <c r="M1" s="15"/>
    </row>
    <row r="2" spans="1:13" ht="21.75" customHeight="1">
      <c r="A2" s="16" t="s">
        <v>9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7" t="s">
        <v>8</v>
      </c>
      <c r="J2" s="27"/>
      <c r="K2" s="27"/>
      <c r="L2" s="27"/>
      <c r="M2" s="18"/>
    </row>
    <row r="3" spans="1:13" ht="21.75" customHeight="1">
      <c r="A3" s="19" t="s">
        <v>10</v>
      </c>
      <c r="B3" s="20" t="s">
        <v>11</v>
      </c>
      <c r="C3" s="20" t="s">
        <v>12</v>
      </c>
      <c r="D3" s="20" t="s">
        <v>13</v>
      </c>
      <c r="E3" s="20" t="s">
        <v>14</v>
      </c>
      <c r="F3" s="53" t="s">
        <v>15</v>
      </c>
      <c r="G3" s="53" t="s">
        <v>16</v>
      </c>
      <c r="H3" s="20" t="s">
        <v>17</v>
      </c>
      <c r="I3" s="28" t="s">
        <v>18</v>
      </c>
      <c r="J3" s="32" t="s">
        <v>24</v>
      </c>
      <c r="K3" s="32" t="s">
        <v>27</v>
      </c>
      <c r="L3" s="32" t="s">
        <v>29</v>
      </c>
      <c r="M3" s="24" t="s">
        <v>31</v>
      </c>
    </row>
    <row r="4" spans="1:13" ht="21.75" customHeight="1" thickBot="1">
      <c r="A4" s="21" t="s">
        <v>19</v>
      </c>
      <c r="B4" s="22" t="s">
        <v>19</v>
      </c>
      <c r="C4" s="22" t="s">
        <v>20</v>
      </c>
      <c r="D4" s="22" t="s">
        <v>21</v>
      </c>
      <c r="E4" s="22" t="s">
        <v>21</v>
      </c>
      <c r="F4" s="54"/>
      <c r="G4" s="54"/>
      <c r="H4" s="22" t="s">
        <v>22</v>
      </c>
      <c r="I4" s="29" t="s">
        <v>23</v>
      </c>
      <c r="J4" s="29" t="s">
        <v>37</v>
      </c>
      <c r="K4" s="29" t="s">
        <v>28</v>
      </c>
      <c r="L4" s="29" t="s">
        <v>30</v>
      </c>
      <c r="M4" s="23"/>
    </row>
    <row r="5" spans="1:13" ht="21.75" customHeight="1" thickTop="1">
      <c r="A5" s="55" t="s">
        <v>33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ht="21.75" customHeight="1">
      <c r="A6" s="12">
        <v>400</v>
      </c>
      <c r="B6" s="3">
        <f>A6*$I$1/10</f>
        <v>320</v>
      </c>
      <c r="C6" s="4">
        <f>((A6/1000)^2*PI()/4)-((A6/1000)^2*PI()/4*((ACOS((A6/2-(A6-B6))/(A6/2))/PI()*180)*2/360))+(A6/2-(A6-B6))/1000*SQRT((A6/2/1000)^2-((A6/2-(A6-B6))/1000)^2)*0.5*2</f>
        <v>0.108</v>
      </c>
      <c r="D6" s="4">
        <f>A6/1000*PI()-A6/1000*PI()*((ACOS((A6/2-(A6-B6))/(A6/2))/PI()*180)*2/360)</f>
        <v>0.886</v>
      </c>
      <c r="E6" s="4">
        <f>C6/D6</f>
        <v>0.122</v>
      </c>
      <c r="F6" s="3">
        <v>0.024</v>
      </c>
      <c r="G6" s="5">
        <v>17</v>
      </c>
      <c r="H6" s="6">
        <f>1/F6*E6^(2/3)*(1/G6)^0.5</f>
        <v>2.49</v>
      </c>
      <c r="I6" s="30">
        <f>H6*C6</f>
        <v>0.27</v>
      </c>
      <c r="J6" s="33">
        <f>ROUNDUP($G$1/I6,0)</f>
        <v>4</v>
      </c>
      <c r="K6" s="35">
        <v>9370</v>
      </c>
      <c r="L6" s="35">
        <f>J6*K6</f>
        <v>37480</v>
      </c>
      <c r="M6" s="36">
        <f>RANK(L6,$L$6:$L$19,1)</f>
        <v>12</v>
      </c>
    </row>
    <row r="7" spans="1:13" ht="21.75" customHeight="1">
      <c r="A7" s="12">
        <v>500</v>
      </c>
      <c r="B7" s="3">
        <f>A7*$I$1/10</f>
        <v>400</v>
      </c>
      <c r="C7" s="4">
        <f>((A7/1000)^2*PI()/4)-((A7/1000)^2*PI()/4*((ACOS((A7/2-(A7-B7))/(A7/2))/PI()*180)*2/360))+(A7/2-(A7-B7))/1000*SQRT((A7/2/1000)^2-((A7/2-(A7-B7))/1000)^2)*0.5*2</f>
        <v>0.168</v>
      </c>
      <c r="D7" s="4">
        <f>A7/1000*PI()-A7/1000*PI()*((ACOS((A7/2-(A7-B7))/(A7/2))/PI()*180)*2/360)</f>
        <v>1.107</v>
      </c>
      <c r="E7" s="4">
        <f>C7/D7</f>
        <v>0.152</v>
      </c>
      <c r="F7" s="3">
        <f aca="true" t="shared" si="0" ref="F7:G9">F6</f>
        <v>0.024</v>
      </c>
      <c r="G7" s="5">
        <f t="shared" si="0"/>
        <v>17</v>
      </c>
      <c r="H7" s="6">
        <f>1/F7*E7^(2/3)*(1/G7)^0.5</f>
        <v>2.88</v>
      </c>
      <c r="I7" s="30">
        <f>H7*C7</f>
        <v>0.48</v>
      </c>
      <c r="J7" s="33">
        <f>ROUNDUP($G$1/I7,0)</f>
        <v>2</v>
      </c>
      <c r="K7" s="35">
        <v>11000</v>
      </c>
      <c r="L7" s="35">
        <f>J7*K7</f>
        <v>22000</v>
      </c>
      <c r="M7" s="36">
        <f>RANK(L7,$L$6:$L$19,1)</f>
        <v>10</v>
      </c>
    </row>
    <row r="8" spans="1:13" ht="21.75" customHeight="1">
      <c r="A8" s="12">
        <v>600</v>
      </c>
      <c r="B8" s="3">
        <f>A8*$I$1/10</f>
        <v>480</v>
      </c>
      <c r="C8" s="4">
        <f>((A8/1000)^2*PI()/4)-((A8/1000)^2*PI()/4*((ACOS((A8/2-(A8-B8))/(A8/2))/PI()*180)*2/360))+(A8/2-(A8-B8))/1000*SQRT((A8/2/1000)^2-((A8/2-(A8-B8))/1000)^2)*0.5*2</f>
        <v>0.242</v>
      </c>
      <c r="D8" s="4">
        <f>A8/1000*PI()-A8/1000*PI()*((ACOS((A8/2-(A8-B8))/(A8/2))/PI()*180)*2/360)</f>
        <v>1.329</v>
      </c>
      <c r="E8" s="4">
        <f>C8/D8</f>
        <v>0.182</v>
      </c>
      <c r="F8" s="3">
        <f t="shared" si="0"/>
        <v>0.024</v>
      </c>
      <c r="G8" s="5">
        <f t="shared" si="0"/>
        <v>17</v>
      </c>
      <c r="H8" s="6">
        <f>1/F8*E8^(2/3)*(1/G8)^0.5</f>
        <v>3.25</v>
      </c>
      <c r="I8" s="30">
        <f>H8*C8</f>
        <v>0.79</v>
      </c>
      <c r="J8" s="33">
        <f>ROUNDUP($G$1/I8,0)</f>
        <v>2</v>
      </c>
      <c r="K8" s="35">
        <v>12800</v>
      </c>
      <c r="L8" s="35">
        <f>J8*K8</f>
        <v>25600</v>
      </c>
      <c r="M8" s="36">
        <f>RANK(L8,$L$6:$L$19,1)</f>
        <v>11</v>
      </c>
    </row>
    <row r="9" spans="1:13" ht="21.75" customHeight="1">
      <c r="A9" s="12">
        <v>800</v>
      </c>
      <c r="B9" s="3">
        <f>A9*$I$1/10</f>
        <v>640</v>
      </c>
      <c r="C9" s="4">
        <f>((A9/1000)^2*PI()/4)-((A9/1000)^2*PI()/4*((ACOS((A9/2-(A9-B9))/(A9/2))/PI()*180)*2/360))+(A9/2-(A9-B9))/1000*SQRT((A9/2/1000)^2-((A9/2-(A9-B9))/1000)^2)*0.5*2</f>
        <v>0.431</v>
      </c>
      <c r="D9" s="4">
        <f>A9/1000*PI()-A9/1000*PI()*((ACOS((A9/2-(A9-B9))/(A9/2))/PI()*180)*2/360)</f>
        <v>1.771</v>
      </c>
      <c r="E9" s="4">
        <f>C9/D9</f>
        <v>0.243</v>
      </c>
      <c r="F9" s="3">
        <f t="shared" si="0"/>
        <v>0.024</v>
      </c>
      <c r="G9" s="5">
        <f t="shared" si="0"/>
        <v>17</v>
      </c>
      <c r="H9" s="6">
        <f>1/F9*E9^(2/3)*(1/G9)^0.5</f>
        <v>3.94</v>
      </c>
      <c r="I9" s="30">
        <f>H9*C9</f>
        <v>1.7</v>
      </c>
      <c r="J9" s="33">
        <f>ROUNDUP($G$1/I9,0)</f>
        <v>1</v>
      </c>
      <c r="K9" s="35">
        <v>16900</v>
      </c>
      <c r="L9" s="35">
        <f>J9*K9</f>
        <v>16900</v>
      </c>
      <c r="M9" s="36">
        <f>RANK(L9,$L$6:$L$19,1)</f>
        <v>5</v>
      </c>
    </row>
    <row r="10" spans="1:13" ht="21.75" customHeight="1">
      <c r="A10" s="50" t="s">
        <v>34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21.75" customHeight="1">
      <c r="A11" s="2">
        <v>400</v>
      </c>
      <c r="B11" s="3">
        <f>A11*$I$1/10</f>
        <v>320</v>
      </c>
      <c r="C11" s="4">
        <f>((A11/1000)^2*PI()/4)-((A11/1000)^2*PI()/4*((ACOS((A11/2-(A11-B11))/(A11/2))/PI()*180)*2/360))+(A11/2-(A11-B11))/1000*SQRT((A11/2/1000)^2-((A11/2-(A11-B11))/1000)^2)*0.5*2</f>
        <v>0.108</v>
      </c>
      <c r="D11" s="4">
        <f>A11/1000*PI()-A11/1000*PI()*((ACOS((A11/2-(A11-B11))/(A11/2))/PI()*180)*2/360)</f>
        <v>0.886</v>
      </c>
      <c r="E11" s="4">
        <f>C11/D11</f>
        <v>0.122</v>
      </c>
      <c r="F11" s="3">
        <v>0.016</v>
      </c>
      <c r="G11" s="5">
        <f>G9</f>
        <v>17</v>
      </c>
      <c r="H11" s="6">
        <f>1/F11*E11^(2/3)*(1/G11)^0.5</f>
        <v>3.73</v>
      </c>
      <c r="I11" s="30">
        <f>H11*C11</f>
        <v>0.4</v>
      </c>
      <c r="J11" s="33">
        <f>ROUNDUP($G$1/I11,0)</f>
        <v>3</v>
      </c>
      <c r="K11" s="35">
        <v>6170</v>
      </c>
      <c r="L11" s="35">
        <f>J11*K11</f>
        <v>18510</v>
      </c>
      <c r="M11" s="36">
        <f>RANK(L11,$L$6:$L$19,1)</f>
        <v>8</v>
      </c>
    </row>
    <row r="12" spans="1:13" ht="21.75" customHeight="1">
      <c r="A12" s="7">
        <v>450</v>
      </c>
      <c r="B12" s="8">
        <f>A12*$I$1/10</f>
        <v>360</v>
      </c>
      <c r="C12" s="9">
        <f>((A12/1000)^2*PI()/4)-((A12/1000)^2*PI()/4*((ACOS((A12/2-(A12-B12))/(A12/2))/PI()*180)*2/360))+(A12/2-(A12-B12))/1000*SQRT((A12/2/1000)^2-((A12/2-(A12-B12))/1000)^2)*0.5*2</f>
        <v>0.136</v>
      </c>
      <c r="D12" s="9">
        <f>A12/1000*PI()-A12/1000*PI()*((ACOS((A12/2-(A12-B12))/(A12/2))/PI()*180)*2/360)</f>
        <v>0.996</v>
      </c>
      <c r="E12" s="9">
        <f>C12/D12</f>
        <v>0.137</v>
      </c>
      <c r="F12" s="8">
        <f aca="true" t="shared" si="1" ref="F12:G14">F11</f>
        <v>0.016</v>
      </c>
      <c r="G12" s="10">
        <f t="shared" si="1"/>
        <v>17</v>
      </c>
      <c r="H12" s="11">
        <f>1/F12*E12^(2/3)*(1/G12)^0.5</f>
        <v>4.03</v>
      </c>
      <c r="I12" s="31">
        <f>H12*C12</f>
        <v>0.55</v>
      </c>
      <c r="J12" s="34">
        <f>ROUNDUP($G$1/I12,0)</f>
        <v>2</v>
      </c>
      <c r="K12" s="35">
        <v>7980</v>
      </c>
      <c r="L12" s="35">
        <f>J12*K12</f>
        <v>15960</v>
      </c>
      <c r="M12" s="36">
        <f>RANK(L12,$L$6:$L$19,1)</f>
        <v>4</v>
      </c>
    </row>
    <row r="13" spans="1:13" ht="21.75" customHeight="1">
      <c r="A13" s="2">
        <v>500</v>
      </c>
      <c r="B13" s="3">
        <f>A13*$I$1/10</f>
        <v>400</v>
      </c>
      <c r="C13" s="4">
        <f>((A13/1000)^2*PI()/4)-((A13/1000)^2*PI()/4*((ACOS((A13/2-(A13-B13))/(A13/2))/PI()*180)*2/360))+(A13/2-(A13-B13))/1000*SQRT((A13/2/1000)^2-((A13/2-(A13-B13))/1000)^2)*0.5*2</f>
        <v>0.168</v>
      </c>
      <c r="D13" s="4">
        <f>A13/1000*PI()-A13/1000*PI()*((ACOS((A13/2-(A13-B13))/(A13/2))/PI()*180)*2/360)</f>
        <v>1.107</v>
      </c>
      <c r="E13" s="4">
        <f>C13/D13</f>
        <v>0.152</v>
      </c>
      <c r="F13" s="3">
        <f t="shared" si="1"/>
        <v>0.016</v>
      </c>
      <c r="G13" s="5">
        <f t="shared" si="1"/>
        <v>17</v>
      </c>
      <c r="H13" s="6">
        <f>1/F13*E13^(2/3)*(1/G13)^0.5</f>
        <v>4.32</v>
      </c>
      <c r="I13" s="30">
        <f>H13*C13</f>
        <v>0.73</v>
      </c>
      <c r="J13" s="33">
        <f>ROUNDUP($G$1/I13,0)</f>
        <v>2</v>
      </c>
      <c r="K13" s="35">
        <v>9370</v>
      </c>
      <c r="L13" s="35">
        <f>J13*K13</f>
        <v>18740</v>
      </c>
      <c r="M13" s="36">
        <f>RANK(L13,$L$6:$L$19,1)</f>
        <v>9</v>
      </c>
    </row>
    <row r="14" spans="1:13" ht="21.75" customHeight="1">
      <c r="A14" s="2">
        <v>600</v>
      </c>
      <c r="B14" s="3">
        <f>A14*$I$1/10</f>
        <v>480</v>
      </c>
      <c r="C14" s="4">
        <f>((A14/1000)^2*PI()/4)-((A14/1000)^2*PI()/4*((ACOS((A14/2-(A14-B14))/(A14/2))/PI()*180)*2/360))+(A14/2-(A14-B14))/1000*SQRT((A14/2/1000)^2-((A14/2-(A14-B14))/1000)^2)*0.5*2</f>
        <v>0.242</v>
      </c>
      <c r="D14" s="4">
        <f>A14/1000*PI()-A14/1000*PI()*((ACOS((A14/2-(A14-B14))/(A14/2))/PI()*180)*2/360)</f>
        <v>1.329</v>
      </c>
      <c r="E14" s="4">
        <f>C14/D14</f>
        <v>0.182</v>
      </c>
      <c r="F14" s="3">
        <f t="shared" si="1"/>
        <v>0.016</v>
      </c>
      <c r="G14" s="5">
        <f t="shared" si="1"/>
        <v>17</v>
      </c>
      <c r="H14" s="6">
        <f>1/F14*E14^(2/3)*(1/G14)^0.5</f>
        <v>4.87</v>
      </c>
      <c r="I14" s="30">
        <f>H14*C14</f>
        <v>1.18</v>
      </c>
      <c r="J14" s="33">
        <f>ROUNDUP($G$1/I14,0)</f>
        <v>1</v>
      </c>
      <c r="K14" s="35">
        <v>13000</v>
      </c>
      <c r="L14" s="35">
        <f>J14*K14</f>
        <v>13000</v>
      </c>
      <c r="M14" s="36">
        <f>RANK(L14,$L$6:$L$19,1)</f>
        <v>2</v>
      </c>
    </row>
    <row r="15" spans="1:13" ht="21.75" customHeight="1">
      <c r="A15" s="50" t="s">
        <v>35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ht="21.75" customHeight="1">
      <c r="A16" s="2">
        <v>350</v>
      </c>
      <c r="B16" s="3">
        <f>A16*$I$1/10</f>
        <v>280</v>
      </c>
      <c r="C16" s="4">
        <f>((A16/1000)^2*PI()/4)-((A16/1000)^2*PI()/4*((ACOS((A16/2-(A16-B16))/(A16/2))/PI()*180)*2/360))+(A16/2-(A16-B16))/1000*SQRT((A16/2/1000)^2-((A16/2-(A16-B16))/1000)^2)*0.5*2</f>
        <v>0.083</v>
      </c>
      <c r="D16" s="4">
        <f>A16/1000*PI()-A16/1000*PI()*((ACOS((A16/2-(A16-B16))/(A16/2))/PI()*180)*2/360)</f>
        <v>0.775</v>
      </c>
      <c r="E16" s="4">
        <f>C16/D16</f>
        <v>0.107</v>
      </c>
      <c r="F16" s="3">
        <v>0.01</v>
      </c>
      <c r="G16" s="5">
        <f>G14</f>
        <v>17</v>
      </c>
      <c r="H16" s="6">
        <f>1/F16*E16^(2/3)*(1/G16)^0.5</f>
        <v>5.47</v>
      </c>
      <c r="I16" s="30">
        <f>H16*C16</f>
        <v>0.45</v>
      </c>
      <c r="J16" s="33">
        <f>ROUNDUP($G$1/I16,0)</f>
        <v>3</v>
      </c>
      <c r="K16" s="37">
        <v>5800</v>
      </c>
      <c r="L16" s="37">
        <f>J16*K16</f>
        <v>17400</v>
      </c>
      <c r="M16" s="38">
        <f>RANK(L16,$L$6:$L$19,1)</f>
        <v>6</v>
      </c>
    </row>
    <row r="17" spans="1:13" ht="21.75" customHeight="1">
      <c r="A17" s="2">
        <v>400</v>
      </c>
      <c r="B17" s="3">
        <f>A17*$I$1/10</f>
        <v>320</v>
      </c>
      <c r="C17" s="4">
        <f>((A17/1000)^2*PI()/4)-((A17/1000)^2*PI()/4*((ACOS((A17/2-(A17-B17))/(A17/2))/PI()*180)*2/360))+(A17/2-(A17-B17))/1000*SQRT((A17/2/1000)^2-((A17/2-(A17-B17))/1000)^2)*0.5*2</f>
        <v>0.108</v>
      </c>
      <c r="D17" s="4">
        <f>A17/1000*PI()-A17/1000*PI()*((ACOS((A17/2-(A17-B17))/(A17/2))/PI()*180)*2/360)</f>
        <v>0.886</v>
      </c>
      <c r="E17" s="4">
        <f>C17/D17</f>
        <v>0.122</v>
      </c>
      <c r="F17" s="3">
        <f aca="true" t="shared" si="2" ref="F17:G19">F16</f>
        <v>0.01</v>
      </c>
      <c r="G17" s="5">
        <f t="shared" si="2"/>
        <v>17</v>
      </c>
      <c r="H17" s="6">
        <f>1/F17*E17^(2/3)*(1/G17)^0.5</f>
        <v>5.97</v>
      </c>
      <c r="I17" s="30">
        <f>H17*C17</f>
        <v>0.64</v>
      </c>
      <c r="J17" s="33">
        <f>ROUNDUP($G$1/I17,0)</f>
        <v>2</v>
      </c>
      <c r="K17" s="35">
        <v>7210</v>
      </c>
      <c r="L17" s="35">
        <f>J17*K17</f>
        <v>14420</v>
      </c>
      <c r="M17" s="36">
        <f>RANK(L17,$L$6:$L$19,1)</f>
        <v>3</v>
      </c>
    </row>
    <row r="18" spans="1:13" ht="21.75" customHeight="1">
      <c r="A18" s="7">
        <v>450</v>
      </c>
      <c r="B18" s="8">
        <f>A18*$I$1/10</f>
        <v>360</v>
      </c>
      <c r="C18" s="9">
        <f>((A18/1000)^2*PI()/4)-((A18/1000)^2*PI()/4*((ACOS((A18/2-(A18-B18))/(A18/2))/PI()*180)*2/360))+(A18/2-(A18-B18))/1000*SQRT((A18/2/1000)^2-((A18/2-(A18-B18))/1000)^2)*0.5*2</f>
        <v>0.136</v>
      </c>
      <c r="D18" s="9">
        <f>A18/1000*PI()-A18/1000*PI()*((ACOS((A18/2-(A18-B18))/(A18/2))/PI()*180)*2/360)</f>
        <v>0.996</v>
      </c>
      <c r="E18" s="9">
        <f>C18/D18</f>
        <v>0.137</v>
      </c>
      <c r="F18" s="8">
        <f t="shared" si="2"/>
        <v>0.01</v>
      </c>
      <c r="G18" s="10">
        <f t="shared" si="2"/>
        <v>17</v>
      </c>
      <c r="H18" s="11">
        <f>1/F18*E18^(2/3)*(1/G18)^0.5</f>
        <v>6.45</v>
      </c>
      <c r="I18" s="31">
        <f>H18*C18</f>
        <v>0.88</v>
      </c>
      <c r="J18" s="34">
        <f>ROUNDUP($G$1/I18,0)</f>
        <v>2</v>
      </c>
      <c r="K18" s="35">
        <v>9130</v>
      </c>
      <c r="L18" s="35">
        <f>J18*K18</f>
        <v>18260</v>
      </c>
      <c r="M18" s="36">
        <f>RANK(L18,$L$6:$L$19,1)</f>
        <v>7</v>
      </c>
    </row>
    <row r="19" spans="1:13" ht="21.75" customHeight="1" thickBot="1">
      <c r="A19" s="39">
        <v>500</v>
      </c>
      <c r="B19" s="40">
        <f>A19*$I$1/10</f>
        <v>400</v>
      </c>
      <c r="C19" s="41">
        <f>((A19/1000)^2*PI()/4)-((A19/1000)^2*PI()/4*((ACOS((A19/2-(A19-B19))/(A19/2))/PI()*180)*2/360))+(A19/2-(A19-B19))/1000*SQRT((A19/2/1000)^2-((A19/2-(A19-B19))/1000)^2)*0.5*2</f>
        <v>0.168</v>
      </c>
      <c r="D19" s="41">
        <f>A19/1000*PI()-A19/1000*PI()*((ACOS((A19/2-(A19-B19))/(A19/2))/PI()*180)*2/360)</f>
        <v>1.107</v>
      </c>
      <c r="E19" s="41">
        <f>C19/D19</f>
        <v>0.152</v>
      </c>
      <c r="F19" s="40">
        <f t="shared" si="2"/>
        <v>0.01</v>
      </c>
      <c r="G19" s="42">
        <f t="shared" si="2"/>
        <v>17</v>
      </c>
      <c r="H19" s="43">
        <f>1/F19*E19^(2/3)*(1/G19)^0.5</f>
        <v>6.91</v>
      </c>
      <c r="I19" s="44">
        <f>H19*C19</f>
        <v>1.16</v>
      </c>
      <c r="J19" s="45">
        <f>ROUNDUP($G$1/I19,0)</f>
        <v>1</v>
      </c>
      <c r="K19" s="46">
        <v>10700</v>
      </c>
      <c r="L19" s="46">
        <f>J19*K19</f>
        <v>10700</v>
      </c>
      <c r="M19" s="47">
        <f>RANK(L19,$L$6:$L$19,1)</f>
        <v>1</v>
      </c>
    </row>
    <row r="21" spans="8:9" ht="21.75" customHeight="1">
      <c r="H21" s="48"/>
      <c r="I21" s="49" t="s">
        <v>36</v>
      </c>
    </row>
  </sheetData>
  <sheetProtection/>
  <mergeCells count="5">
    <mergeCell ref="A15:M15"/>
    <mergeCell ref="F3:F4"/>
    <mergeCell ref="G3:G4"/>
    <mergeCell ref="A5:M5"/>
    <mergeCell ref="A10:M10"/>
  </mergeCells>
  <printOptions/>
  <pageMargins left="0.9055118110236221" right="0.5118110236220472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野口英幸</cp:lastModifiedBy>
  <cp:lastPrinted>2022-07-07T14:08:08Z</cp:lastPrinted>
  <dcterms:created xsi:type="dcterms:W3CDTF">2005-06-24T15:01:14Z</dcterms:created>
  <dcterms:modified xsi:type="dcterms:W3CDTF">2022-08-18T14:53:57Z</dcterms:modified>
  <cp:category/>
  <cp:version/>
  <cp:contentType/>
  <cp:contentStatus/>
</cp:coreProperties>
</file>