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785" windowHeight="4620" activeTab="0"/>
  </bookViews>
  <sheets>
    <sheet name="荷重計算" sheetId="1" r:id="rId1"/>
    <sheet name="沈下量計算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<sst xmlns="http://schemas.openxmlformats.org/spreadsheetml/2006/main" count="156" uniqueCount="135">
  <si>
    <t>平均Ｎ値</t>
  </si>
  <si>
    <t>土の単位重量</t>
  </si>
  <si>
    <t>砂質土</t>
  </si>
  <si>
    <t>E2</t>
  </si>
  <si>
    <t>En</t>
  </si>
  <si>
    <t>(a) 土質の変化状態</t>
  </si>
  <si>
    <t>m</t>
  </si>
  <si>
    <t>　(2) 地盤の変形係数</t>
  </si>
  <si>
    <t xml:space="preserve">  (3) 即時沈下量</t>
  </si>
  <si>
    <t>6-1-3.即時沈下量</t>
  </si>
  <si>
    <t xml:space="preserve">  (1) 土質条件</t>
  </si>
  <si>
    <t>層厚</t>
  </si>
  <si>
    <t>深度</t>
  </si>
  <si>
    <t>土質</t>
  </si>
  <si>
    <t>変形係数</t>
  </si>
  <si>
    <t>地下水位以上</t>
  </si>
  <si>
    <t>地下水位以下</t>
  </si>
  <si>
    <t>Es</t>
  </si>
  <si>
    <t>Six ：</t>
  </si>
  <si>
    <t>(m)</t>
  </si>
  <si>
    <r>
      <t>(kN/m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</si>
  <si>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r>
      <t>(kN/m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</si>
  <si>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r>
      <t>(kN/m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</si>
  <si>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 xml:space="preserve">h </t>
  </si>
  <si>
    <t>E1</t>
  </si>
  <si>
    <t xml:space="preserve">h2 </t>
  </si>
  <si>
    <t>E2</t>
  </si>
  <si>
    <t xml:space="preserve">hn </t>
  </si>
  <si>
    <t xml:space="preserve">Em </t>
  </si>
  <si>
    <t>En</t>
  </si>
  <si>
    <t xml:space="preserve">(b) </t>
  </si>
  <si>
    <t>換算変形係数による土質状態</t>
  </si>
  <si>
    <t>log</t>
  </si>
  <si>
    <r>
      <t>(B+2h</t>
    </r>
    <r>
      <rPr>
        <vertAlign val="subscript"/>
        <sz val="11"/>
        <rFont val="ＭＳ ゴシック"/>
        <family val="3"/>
      </rPr>
      <t xml:space="preserve"> n</t>
    </r>
    <r>
      <rPr>
        <sz val="11"/>
        <rFont val="ＭＳ ゴシック"/>
        <family val="3"/>
      </rPr>
      <t>･tanθ)L</t>
    </r>
  </si>
  <si>
    <r>
      <t>(L+2h</t>
    </r>
    <r>
      <rPr>
        <vertAlign val="subscript"/>
        <sz val="11"/>
        <rFont val="ＭＳ ゴシック"/>
        <family val="3"/>
      </rPr>
      <t xml:space="preserve"> n</t>
    </r>
    <r>
      <rPr>
        <sz val="11"/>
        <rFont val="ＭＳ ゴシック"/>
        <family val="3"/>
      </rPr>
      <t>･tanθ)B</t>
    </r>
  </si>
  <si>
    <t>log</t>
  </si>
  <si>
    <r>
      <t>(B+2h</t>
    </r>
    <r>
      <rPr>
        <vertAlign val="subscript"/>
        <sz val="11"/>
        <rFont val="ＭＳ ゴシック"/>
        <family val="3"/>
      </rPr>
      <t xml:space="preserve"> i</t>
    </r>
    <r>
      <rPr>
        <sz val="11"/>
        <rFont val="ＭＳ ゴシック"/>
        <family val="3"/>
      </rPr>
      <t>･tanθ)(L+2h</t>
    </r>
    <r>
      <rPr>
        <vertAlign val="subscript"/>
        <sz val="11"/>
        <rFont val="ＭＳ ゴシック"/>
        <family val="3"/>
      </rPr>
      <t xml:space="preserve"> i-1</t>
    </r>
    <r>
      <rPr>
        <sz val="11"/>
        <rFont val="ＭＳ ゴシック"/>
        <family val="3"/>
      </rPr>
      <t>･tanθ)</t>
    </r>
  </si>
  <si>
    <r>
      <t>E</t>
    </r>
    <r>
      <rPr>
        <vertAlign val="subscript"/>
        <sz val="11"/>
        <rFont val="ＭＳ ゴシック"/>
        <family val="3"/>
      </rPr>
      <t xml:space="preserve"> i</t>
    </r>
  </si>
  <si>
    <r>
      <t>(L+2h</t>
    </r>
    <r>
      <rPr>
        <vertAlign val="subscript"/>
        <sz val="11"/>
        <rFont val="ＭＳ ゴシック"/>
        <family val="3"/>
      </rPr>
      <t xml:space="preserve"> i</t>
    </r>
    <r>
      <rPr>
        <sz val="11"/>
        <rFont val="ＭＳ ゴシック"/>
        <family val="3"/>
      </rPr>
      <t>･tanθ)(B+2h</t>
    </r>
    <r>
      <rPr>
        <vertAlign val="subscript"/>
        <sz val="11"/>
        <rFont val="ＭＳ ゴシック"/>
        <family val="3"/>
      </rPr>
      <t xml:space="preserve"> i-1</t>
    </r>
    <r>
      <rPr>
        <sz val="11"/>
        <rFont val="ＭＳ ゴシック"/>
        <family val="3"/>
      </rPr>
      <t>･tanθ)</t>
    </r>
  </si>
  <si>
    <r>
      <t>B≠Lのときの地盤の変化を考慮に入れた換算変形係数　(kN/m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</si>
  <si>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B ：</t>
  </si>
  <si>
    <t>開削幅　(m)</t>
  </si>
  <si>
    <t>∴　</t>
  </si>
  <si>
    <t>m</t>
  </si>
  <si>
    <t>L ：</t>
  </si>
  <si>
    <t>堤体幅　(m)</t>
  </si>
  <si>
    <t>∴　</t>
  </si>
  <si>
    <r>
      <t>h</t>
    </r>
    <r>
      <rPr>
        <vertAlign val="subscript"/>
        <sz val="11"/>
        <rFont val="ＭＳ ゴシック"/>
        <family val="3"/>
      </rPr>
      <t xml:space="preserve"> n</t>
    </r>
    <r>
      <rPr>
        <sz val="11"/>
        <rFont val="ＭＳ ゴシック"/>
        <family val="3"/>
      </rPr>
      <t xml:space="preserve"> ：</t>
    </r>
  </si>
  <si>
    <t>影響を調べなければならない深さ　(m)　 開削幅の3倍以上</t>
  </si>
  <si>
    <r>
      <t>h</t>
    </r>
    <r>
      <rPr>
        <vertAlign val="subscript"/>
        <sz val="11"/>
        <rFont val="ＭＳ ゴシック"/>
        <family val="3"/>
      </rPr>
      <t xml:space="preserve"> i</t>
    </r>
    <r>
      <rPr>
        <sz val="11"/>
        <rFont val="ＭＳ ゴシック"/>
        <family val="3"/>
      </rPr>
      <t xml:space="preserve"> ：</t>
    </r>
  </si>
  <si>
    <t>細分する各層底面までの深さ　(m)</t>
  </si>
  <si>
    <r>
      <t>E</t>
    </r>
    <r>
      <rPr>
        <vertAlign val="subscript"/>
        <sz val="11"/>
        <rFont val="ＭＳ ゴシック"/>
        <family val="3"/>
      </rPr>
      <t xml:space="preserve"> i</t>
    </r>
    <r>
      <rPr>
        <sz val="11"/>
        <rFont val="ＭＳ ゴシック"/>
        <family val="3"/>
      </rPr>
      <t xml:space="preserve"> ：</t>
    </r>
  </si>
  <si>
    <t>細分した第I番目の層の変形係数　(kN/m2)</t>
  </si>
  <si>
    <t>θ ：</t>
  </si>
  <si>
    <t>荷重の分散角度 ( ﾟ )</t>
  </si>
  <si>
    <t>ﾟ</t>
  </si>
  <si>
    <t>層厚</t>
  </si>
  <si>
    <t>変形係数</t>
  </si>
  <si>
    <t>分子式</t>
  </si>
  <si>
    <t>分母式</t>
  </si>
  <si>
    <t>Ei</t>
  </si>
  <si>
    <t>(m)</t>
  </si>
  <si>
    <r>
      <t>(kN/m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</si>
  <si>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r>
      <t>kN/m</t>
    </r>
    <r>
      <rPr>
        <vertAlign val="superscript"/>
        <sz val="11"/>
        <rFont val="ＭＳ ゴシック"/>
        <family val="3"/>
      </rPr>
      <t>2</t>
    </r>
  </si>
  <si>
    <t>qi ：</t>
  </si>
  <si>
    <t>Em ：</t>
  </si>
  <si>
    <t>2ai ：</t>
  </si>
  <si>
    <t>H ：</t>
  </si>
  <si>
    <t>n ：</t>
  </si>
  <si>
    <t>x ：</t>
  </si>
  <si>
    <t>函軸方向ｘの位置の基礎地盤の即時沈下量　(m)</t>
  </si>
  <si>
    <r>
      <t>盛土荷重　(kN/m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</si>
  <si>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地盤の変形係数　(kN/m2)</t>
  </si>
  <si>
    <t>載荷幅　(m)</t>
  </si>
  <si>
    <t>即時沈下の影響を考慮する深さ　(m)</t>
  </si>
  <si>
    <t>等分布荷重数</t>
  </si>
  <si>
    <t>それぞれの等分布荷重のセンターからの距離　(m)</t>
  </si>
  <si>
    <t>x2</t>
  </si>
  <si>
    <t>x</t>
  </si>
  <si>
    <t>x1</t>
  </si>
  <si>
    <t>沈下を求める位置</t>
  </si>
  <si>
    <t>E1</t>
  </si>
  <si>
    <t>Em</t>
  </si>
  <si>
    <t>H1</t>
  </si>
  <si>
    <t>H2</t>
  </si>
  <si>
    <t>Hn</t>
  </si>
  <si>
    <t>2a1</t>
  </si>
  <si>
    <t>2a2</t>
  </si>
  <si>
    <t>q2</t>
  </si>
  <si>
    <t>q1</t>
  </si>
  <si>
    <t xml:space="preserve"> H</t>
  </si>
  <si>
    <t>盛土高</t>
  </si>
  <si>
    <t>余盛高</t>
  </si>
  <si>
    <t>合計高</t>
  </si>
  <si>
    <t>土重量</t>
  </si>
  <si>
    <t>盛土荷重</t>
  </si>
  <si>
    <t>(m)</t>
  </si>
  <si>
    <r>
      <t>(kN/m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</si>
  <si>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r>
      <t>(kN/m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</si>
  <si>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盛土荷重算出表</t>
  </si>
  <si>
    <t>載荷幅算出表</t>
  </si>
  <si>
    <t>上幅</t>
  </si>
  <si>
    <t>下幅</t>
  </si>
  <si>
    <t>平均幅</t>
  </si>
  <si>
    <t xml:space="preserve">q2 = </t>
  </si>
  <si>
    <t xml:space="preserve">q1 = </t>
  </si>
  <si>
    <t xml:space="preserve">q3 = </t>
  </si>
  <si>
    <r>
      <t>q3=9.80kN/m</t>
    </r>
    <r>
      <rPr>
        <vertAlign val="superscript"/>
        <sz val="11"/>
        <color indexed="10"/>
        <rFont val="ＭＳ ゴシック"/>
        <family val="3"/>
      </rPr>
      <t>3</t>
    </r>
  </si>
  <si>
    <t>荷重略図</t>
  </si>
  <si>
    <t>即時沈下計算モデル図</t>
  </si>
  <si>
    <t>x3</t>
  </si>
  <si>
    <t>S1</t>
  </si>
  <si>
    <t>S2</t>
  </si>
  <si>
    <t>S3</t>
  </si>
  <si>
    <t>計</t>
  </si>
  <si>
    <t>摘要</t>
  </si>
  <si>
    <t>各等分布荷重のセンターからの距離　(m)</t>
  </si>
  <si>
    <t>各等分布荷重に対する即時沈下量　(cm)</t>
  </si>
  <si>
    <t>載荷幅　ai　(m)</t>
  </si>
  <si>
    <t>Em =</t>
  </si>
  <si>
    <t>H =</t>
  </si>
  <si>
    <t>即時沈下算出表</t>
  </si>
  <si>
    <t>(柔構造樋門設計の手引き P.80)</t>
  </si>
  <si>
    <r>
      <t>2a</t>
    </r>
    <r>
      <rPr>
        <vertAlign val="subscript"/>
        <sz val="11"/>
        <rFont val="ＭＳ Ｐゴシック"/>
        <family val="3"/>
      </rPr>
      <t>i</t>
    </r>
  </si>
  <si>
    <t>ai</t>
  </si>
  <si>
    <t>m （荷重略図参照）</t>
  </si>
  <si>
    <t xml:space="preserve">Em = </t>
  </si>
  <si>
    <t>Em ：</t>
  </si>
  <si>
    <t xml:space="preserve">Em = </t>
  </si>
  <si>
    <t xml:space="preserve">hn = </t>
  </si>
  <si>
    <r>
      <t>荷重　qi  (kN/m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</si>
  <si>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 kN/m</t>
    </r>
    <r>
      <rPr>
        <vertAlign val="superscript"/>
        <sz val="11"/>
        <rFont val="ＭＳ Ｐゴシック"/>
        <family val="3"/>
      </rPr>
      <t>2</t>
    </r>
  </si>
  <si>
    <t>砂礫</t>
  </si>
  <si>
    <t>※N値30以上が続く29.46m地点を基盤層とした。</t>
  </si>
  <si>
    <t>q3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</si>
</sst>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0.0"/>
    <numFmt numFmtId="179" formatCode="&quot; = &quot;0"/>
    <numFmt numFmtId="180" formatCode="&quot;EL=&quot;0.00"/>
    <numFmt numFmtId="181" formatCode="&quot;1:&quot;"/>
    <numFmt numFmtId="182" formatCode="&quot;1:&quot;0.0"/>
    <numFmt numFmtId="183" formatCode="0.0000"/>
    <numFmt numFmtId="184" formatCode="0.00000"/>
    <numFmt numFmtId="185" formatCode="0.000000"/>
    <numFmt numFmtId="186" formatCode="0.000000_);[Red]\(0.000000\)"/>
    <numFmt numFmtId="187" formatCode="0.00000000000000_);[Red]\(0.00000000000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vertAlign val="superscript"/>
      <sz val="11"/>
      <name val="ＭＳ ゴシック"/>
      <family val="3"/>
    </font>
    <font>
      <sz val="11"/>
      <color indexed="10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color indexed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7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horizontal="right"/>
    </xf>
    <xf numFmtId="0" fontId="7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35" borderId="2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9" fillId="0" borderId="27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82" fontId="7" fillId="35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34" borderId="28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2" fontId="4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0" fillId="0" borderId="0" xfId="0" applyAlignment="1" quotePrefix="1">
      <alignment/>
    </xf>
    <xf numFmtId="184" fontId="4" fillId="0" borderId="22" xfId="0" applyNumberFormat="1" applyFont="1" applyBorder="1" applyAlignment="1">
      <alignment horizontal="center"/>
    </xf>
    <xf numFmtId="185" fontId="4" fillId="0" borderId="52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/>
    </xf>
    <xf numFmtId="184" fontId="4" fillId="0" borderId="3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21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1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13" fillId="0" borderId="19" xfId="0" applyNumberFormat="1" applyFont="1" applyBorder="1" applyAlignment="1">
      <alignment/>
    </xf>
    <xf numFmtId="185" fontId="4" fillId="0" borderId="26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5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2" xfId="0" applyFont="1" applyBorder="1" applyAlignment="1">
      <alignment horizontal="center"/>
    </xf>
    <xf numFmtId="2" fontId="4" fillId="0" borderId="42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35" borderId="55" xfId="0" applyFont="1" applyFill="1" applyBorder="1" applyAlignment="1">
      <alignment horizontal="right" vertical="center"/>
    </xf>
    <xf numFmtId="0" fontId="4" fillId="35" borderId="39" xfId="0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4" fillId="0" borderId="27" xfId="0" applyNumberFormat="1" applyFont="1" applyBorder="1" applyAlignment="1">
      <alignment horizontal="left" vertical="center"/>
    </xf>
    <xf numFmtId="180" fontId="7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82" fontId="7" fillId="35" borderId="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7" xfId="0" applyFont="1" applyBorder="1" applyAlignment="1">
      <alignment horizontal="distributed"/>
    </xf>
    <xf numFmtId="0" fontId="12" fillId="0" borderId="27" xfId="0" applyFont="1" applyBorder="1" applyAlignment="1">
      <alignment horizontal="distributed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2581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057400" y="2581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25812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4810125" y="25812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27</xdr:row>
      <xdr:rowOff>0</xdr:rowOff>
    </xdr:from>
    <xdr:to>
      <xdr:col>16</xdr:col>
      <xdr:colOff>561975</xdr:colOff>
      <xdr:row>27</xdr:row>
      <xdr:rowOff>76200</xdr:rowOff>
    </xdr:to>
    <xdr:sp>
      <xdr:nvSpPr>
        <xdr:cNvPr id="5" name="Line 23"/>
        <xdr:cNvSpPr>
          <a:spLocks/>
        </xdr:cNvSpPr>
      </xdr:nvSpPr>
      <xdr:spPr>
        <a:xfrm flipH="1">
          <a:off x="11468100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27</xdr:row>
      <xdr:rowOff>0</xdr:rowOff>
    </xdr:from>
    <xdr:to>
      <xdr:col>16</xdr:col>
      <xdr:colOff>514350</xdr:colOff>
      <xdr:row>27</xdr:row>
      <xdr:rowOff>76200</xdr:rowOff>
    </xdr:to>
    <xdr:sp>
      <xdr:nvSpPr>
        <xdr:cNvPr id="6" name="Line 24"/>
        <xdr:cNvSpPr>
          <a:spLocks/>
        </xdr:cNvSpPr>
      </xdr:nvSpPr>
      <xdr:spPr>
        <a:xfrm flipH="1">
          <a:off x="11420475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27</xdr:row>
      <xdr:rowOff>0</xdr:rowOff>
    </xdr:from>
    <xdr:to>
      <xdr:col>16</xdr:col>
      <xdr:colOff>466725</xdr:colOff>
      <xdr:row>27</xdr:row>
      <xdr:rowOff>76200</xdr:rowOff>
    </xdr:to>
    <xdr:sp>
      <xdr:nvSpPr>
        <xdr:cNvPr id="7" name="Line 25"/>
        <xdr:cNvSpPr>
          <a:spLocks/>
        </xdr:cNvSpPr>
      </xdr:nvSpPr>
      <xdr:spPr>
        <a:xfrm flipH="1">
          <a:off x="11372850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0</xdr:rowOff>
    </xdr:from>
    <xdr:to>
      <xdr:col>16</xdr:col>
      <xdr:colOff>371475</xdr:colOff>
      <xdr:row>27</xdr:row>
      <xdr:rowOff>76200</xdr:rowOff>
    </xdr:to>
    <xdr:sp>
      <xdr:nvSpPr>
        <xdr:cNvPr id="8" name="Line 26"/>
        <xdr:cNvSpPr>
          <a:spLocks/>
        </xdr:cNvSpPr>
      </xdr:nvSpPr>
      <xdr:spPr>
        <a:xfrm flipH="1">
          <a:off x="11277600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27</xdr:row>
      <xdr:rowOff>0</xdr:rowOff>
    </xdr:from>
    <xdr:to>
      <xdr:col>16</xdr:col>
      <xdr:colOff>323850</xdr:colOff>
      <xdr:row>27</xdr:row>
      <xdr:rowOff>76200</xdr:rowOff>
    </xdr:to>
    <xdr:sp>
      <xdr:nvSpPr>
        <xdr:cNvPr id="9" name="Line 27"/>
        <xdr:cNvSpPr>
          <a:spLocks/>
        </xdr:cNvSpPr>
      </xdr:nvSpPr>
      <xdr:spPr>
        <a:xfrm flipH="1">
          <a:off x="11229975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276225</xdr:colOff>
      <xdr:row>27</xdr:row>
      <xdr:rowOff>76200</xdr:rowOff>
    </xdr:to>
    <xdr:sp>
      <xdr:nvSpPr>
        <xdr:cNvPr id="10" name="Line 28"/>
        <xdr:cNvSpPr>
          <a:spLocks/>
        </xdr:cNvSpPr>
      </xdr:nvSpPr>
      <xdr:spPr>
        <a:xfrm flipH="1">
          <a:off x="11182350" y="49720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27</xdr:row>
      <xdr:rowOff>0</xdr:rowOff>
    </xdr:from>
    <xdr:to>
      <xdr:col>16</xdr:col>
      <xdr:colOff>419100</xdr:colOff>
      <xdr:row>27</xdr:row>
      <xdr:rowOff>47625</xdr:rowOff>
    </xdr:to>
    <xdr:sp>
      <xdr:nvSpPr>
        <xdr:cNvPr id="11" name="Line 29"/>
        <xdr:cNvSpPr>
          <a:spLocks/>
        </xdr:cNvSpPr>
      </xdr:nvSpPr>
      <xdr:spPr>
        <a:xfrm>
          <a:off x="11353800" y="4972050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27</xdr:row>
      <xdr:rowOff>28575</xdr:rowOff>
    </xdr:from>
    <xdr:to>
      <xdr:col>16</xdr:col>
      <xdr:colOff>390525</xdr:colOff>
      <xdr:row>27</xdr:row>
      <xdr:rowOff>66675</xdr:rowOff>
    </xdr:to>
    <xdr:sp>
      <xdr:nvSpPr>
        <xdr:cNvPr id="12" name="Line 30"/>
        <xdr:cNvSpPr>
          <a:spLocks/>
        </xdr:cNvSpPr>
      </xdr:nvSpPr>
      <xdr:spPr>
        <a:xfrm>
          <a:off x="11334750" y="500062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27</xdr:row>
      <xdr:rowOff>47625</xdr:rowOff>
    </xdr:from>
    <xdr:to>
      <xdr:col>16</xdr:col>
      <xdr:colOff>352425</xdr:colOff>
      <xdr:row>27</xdr:row>
      <xdr:rowOff>76200</xdr:rowOff>
    </xdr:to>
    <xdr:sp>
      <xdr:nvSpPr>
        <xdr:cNvPr id="13" name="Line 31"/>
        <xdr:cNvSpPr>
          <a:spLocks/>
        </xdr:cNvSpPr>
      </xdr:nvSpPr>
      <xdr:spPr>
        <a:xfrm>
          <a:off x="11306175" y="501967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27</xdr:row>
      <xdr:rowOff>0</xdr:rowOff>
    </xdr:from>
    <xdr:to>
      <xdr:col>16</xdr:col>
      <xdr:colOff>438150</xdr:colOff>
      <xdr:row>27</xdr:row>
      <xdr:rowOff>28575</xdr:rowOff>
    </xdr:to>
    <xdr:sp>
      <xdr:nvSpPr>
        <xdr:cNvPr id="14" name="Line 32"/>
        <xdr:cNvSpPr>
          <a:spLocks/>
        </xdr:cNvSpPr>
      </xdr:nvSpPr>
      <xdr:spPr>
        <a:xfrm>
          <a:off x="11391900" y="49720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27</xdr:row>
      <xdr:rowOff>0</xdr:rowOff>
    </xdr:from>
    <xdr:to>
      <xdr:col>16</xdr:col>
      <xdr:colOff>609600</xdr:colOff>
      <xdr:row>27</xdr:row>
      <xdr:rowOff>47625</xdr:rowOff>
    </xdr:to>
    <xdr:sp>
      <xdr:nvSpPr>
        <xdr:cNvPr id="15" name="Line 33"/>
        <xdr:cNvSpPr>
          <a:spLocks/>
        </xdr:cNvSpPr>
      </xdr:nvSpPr>
      <xdr:spPr>
        <a:xfrm>
          <a:off x="11544300" y="4972050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27</xdr:row>
      <xdr:rowOff>28575</xdr:rowOff>
    </xdr:from>
    <xdr:to>
      <xdr:col>16</xdr:col>
      <xdr:colOff>581025</xdr:colOff>
      <xdr:row>27</xdr:row>
      <xdr:rowOff>66675</xdr:rowOff>
    </xdr:to>
    <xdr:sp>
      <xdr:nvSpPr>
        <xdr:cNvPr id="16" name="Line 34"/>
        <xdr:cNvSpPr>
          <a:spLocks/>
        </xdr:cNvSpPr>
      </xdr:nvSpPr>
      <xdr:spPr>
        <a:xfrm>
          <a:off x="11525250" y="500062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27</xdr:row>
      <xdr:rowOff>47625</xdr:rowOff>
    </xdr:from>
    <xdr:to>
      <xdr:col>16</xdr:col>
      <xdr:colOff>542925</xdr:colOff>
      <xdr:row>27</xdr:row>
      <xdr:rowOff>76200</xdr:rowOff>
    </xdr:to>
    <xdr:sp>
      <xdr:nvSpPr>
        <xdr:cNvPr id="17" name="Line 35"/>
        <xdr:cNvSpPr>
          <a:spLocks/>
        </xdr:cNvSpPr>
      </xdr:nvSpPr>
      <xdr:spPr>
        <a:xfrm>
          <a:off x="11496675" y="501967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27</xdr:row>
      <xdr:rowOff>0</xdr:rowOff>
    </xdr:from>
    <xdr:to>
      <xdr:col>16</xdr:col>
      <xdr:colOff>628650</xdr:colOff>
      <xdr:row>27</xdr:row>
      <xdr:rowOff>28575</xdr:rowOff>
    </xdr:to>
    <xdr:sp>
      <xdr:nvSpPr>
        <xdr:cNvPr id="18" name="Line 36"/>
        <xdr:cNvSpPr>
          <a:spLocks/>
        </xdr:cNvSpPr>
      </xdr:nvSpPr>
      <xdr:spPr>
        <a:xfrm>
          <a:off x="11582400" y="49720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123825</xdr:colOff>
      <xdr:row>3</xdr:row>
      <xdr:rowOff>9525</xdr:rowOff>
    </xdr:from>
    <xdr:to>
      <xdr:col>17</xdr:col>
      <xdr:colOff>200025</xdr:colOff>
      <xdr:row>5</xdr:row>
      <xdr:rowOff>57150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23875"/>
          <a:ext cx="556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23</xdr:row>
      <xdr:rowOff>9525</xdr:rowOff>
    </xdr:from>
    <xdr:to>
      <xdr:col>12</xdr:col>
      <xdr:colOff>304800</xdr:colOff>
      <xdr:row>27</xdr:row>
      <xdr:rowOff>0</xdr:rowOff>
    </xdr:to>
    <xdr:sp>
      <xdr:nvSpPr>
        <xdr:cNvPr id="20" name="Line 58"/>
        <xdr:cNvSpPr>
          <a:spLocks/>
        </xdr:cNvSpPr>
      </xdr:nvSpPr>
      <xdr:spPr>
        <a:xfrm flipH="1">
          <a:off x="7219950" y="4181475"/>
          <a:ext cx="132397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1" name="Line 60"/>
        <xdr:cNvSpPr>
          <a:spLocks/>
        </xdr:cNvSpPr>
      </xdr:nvSpPr>
      <xdr:spPr>
        <a:xfrm>
          <a:off x="7553325" y="36385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2" name="Line 61"/>
        <xdr:cNvSpPr>
          <a:spLocks/>
        </xdr:cNvSpPr>
      </xdr:nvSpPr>
      <xdr:spPr>
        <a:xfrm>
          <a:off x="8239125" y="3810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0</xdr:colOff>
      <xdr:row>24</xdr:row>
      <xdr:rowOff>114300</xdr:rowOff>
    </xdr:to>
    <xdr:sp>
      <xdr:nvSpPr>
        <xdr:cNvPr id="23" name="Line 62"/>
        <xdr:cNvSpPr>
          <a:spLocks/>
        </xdr:cNvSpPr>
      </xdr:nvSpPr>
      <xdr:spPr>
        <a:xfrm flipV="1">
          <a:off x="7553325" y="35623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133350</xdr:rowOff>
    </xdr:from>
    <xdr:to>
      <xdr:col>12</xdr:col>
      <xdr:colOff>0</xdr:colOff>
      <xdr:row>22</xdr:row>
      <xdr:rowOff>142875</xdr:rowOff>
    </xdr:to>
    <xdr:sp>
      <xdr:nvSpPr>
        <xdr:cNvPr id="24" name="Line 63"/>
        <xdr:cNvSpPr>
          <a:spLocks/>
        </xdr:cNvSpPr>
      </xdr:nvSpPr>
      <xdr:spPr>
        <a:xfrm>
          <a:off x="8239125" y="3771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133350</xdr:rowOff>
    </xdr:from>
    <xdr:to>
      <xdr:col>14</xdr:col>
      <xdr:colOff>0</xdr:colOff>
      <xdr:row>22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9610725" y="3771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0</xdr:colOff>
      <xdr:row>24</xdr:row>
      <xdr:rowOff>123825</xdr:rowOff>
    </xdr:to>
    <xdr:sp>
      <xdr:nvSpPr>
        <xdr:cNvPr id="26" name="Line 65"/>
        <xdr:cNvSpPr>
          <a:spLocks/>
        </xdr:cNvSpPr>
      </xdr:nvSpPr>
      <xdr:spPr>
        <a:xfrm>
          <a:off x="10982325" y="35909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23</xdr:row>
      <xdr:rowOff>0</xdr:rowOff>
    </xdr:from>
    <xdr:to>
      <xdr:col>14</xdr:col>
      <xdr:colOff>314325</xdr:colOff>
      <xdr:row>25</xdr:row>
      <xdr:rowOff>0</xdr:rowOff>
    </xdr:to>
    <xdr:sp>
      <xdr:nvSpPr>
        <xdr:cNvPr id="27" name="Line 67"/>
        <xdr:cNvSpPr>
          <a:spLocks/>
        </xdr:cNvSpPr>
      </xdr:nvSpPr>
      <xdr:spPr>
        <a:xfrm>
          <a:off x="9267825" y="4171950"/>
          <a:ext cx="6572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25</xdr:row>
      <xdr:rowOff>9525</xdr:rowOff>
    </xdr:from>
    <xdr:to>
      <xdr:col>16</xdr:col>
      <xdr:colOff>381000</xdr:colOff>
      <xdr:row>27</xdr:row>
      <xdr:rowOff>0</xdr:rowOff>
    </xdr:to>
    <xdr:sp>
      <xdr:nvSpPr>
        <xdr:cNvPr id="28" name="Line 68"/>
        <xdr:cNvSpPr>
          <a:spLocks/>
        </xdr:cNvSpPr>
      </xdr:nvSpPr>
      <xdr:spPr>
        <a:xfrm>
          <a:off x="10591800" y="4610100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28</xdr:row>
      <xdr:rowOff>123825</xdr:rowOff>
    </xdr:to>
    <xdr:sp>
      <xdr:nvSpPr>
        <xdr:cNvPr id="29" name="Line 69"/>
        <xdr:cNvSpPr>
          <a:spLocks/>
        </xdr:cNvSpPr>
      </xdr:nvSpPr>
      <xdr:spPr>
        <a:xfrm>
          <a:off x="8924925" y="39909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24</xdr:row>
      <xdr:rowOff>19050</xdr:rowOff>
    </xdr:from>
    <xdr:to>
      <xdr:col>13</xdr:col>
      <xdr:colOff>323850</xdr:colOff>
      <xdr:row>30</xdr:row>
      <xdr:rowOff>142875</xdr:rowOff>
    </xdr:to>
    <xdr:sp>
      <xdr:nvSpPr>
        <xdr:cNvPr id="30" name="Line 70"/>
        <xdr:cNvSpPr>
          <a:spLocks/>
        </xdr:cNvSpPr>
      </xdr:nvSpPr>
      <xdr:spPr>
        <a:xfrm>
          <a:off x="9248775" y="44005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18</xdr:row>
      <xdr:rowOff>142875</xdr:rowOff>
    </xdr:from>
    <xdr:to>
      <xdr:col>14</xdr:col>
      <xdr:colOff>333375</xdr:colOff>
      <xdr:row>33</xdr:row>
      <xdr:rowOff>104775</xdr:rowOff>
    </xdr:to>
    <xdr:sp>
      <xdr:nvSpPr>
        <xdr:cNvPr id="31" name="Line 71"/>
        <xdr:cNvSpPr>
          <a:spLocks/>
        </xdr:cNvSpPr>
      </xdr:nvSpPr>
      <xdr:spPr>
        <a:xfrm>
          <a:off x="9944100" y="342900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333375</xdr:colOff>
      <xdr:row>28</xdr:row>
      <xdr:rowOff>0</xdr:rowOff>
    </xdr:to>
    <xdr:sp>
      <xdr:nvSpPr>
        <xdr:cNvPr id="32" name="Line 72"/>
        <xdr:cNvSpPr>
          <a:spLocks/>
        </xdr:cNvSpPr>
      </xdr:nvSpPr>
      <xdr:spPr>
        <a:xfrm>
          <a:off x="8924925" y="5153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30</xdr:row>
      <xdr:rowOff>0</xdr:rowOff>
    </xdr:from>
    <xdr:to>
      <xdr:col>14</xdr:col>
      <xdr:colOff>333375</xdr:colOff>
      <xdr:row>30</xdr:row>
      <xdr:rowOff>0</xdr:rowOff>
    </xdr:to>
    <xdr:sp>
      <xdr:nvSpPr>
        <xdr:cNvPr id="33" name="Line 73"/>
        <xdr:cNvSpPr>
          <a:spLocks/>
        </xdr:cNvSpPr>
      </xdr:nvSpPr>
      <xdr:spPr>
        <a:xfrm>
          <a:off x="9248775" y="5534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17</xdr:row>
      <xdr:rowOff>9525</xdr:rowOff>
    </xdr:from>
    <xdr:to>
      <xdr:col>14</xdr:col>
      <xdr:colOff>333375</xdr:colOff>
      <xdr:row>18</xdr:row>
      <xdr:rowOff>85725</xdr:rowOff>
    </xdr:to>
    <xdr:sp>
      <xdr:nvSpPr>
        <xdr:cNvPr id="34" name="Line 74"/>
        <xdr:cNvSpPr>
          <a:spLocks/>
        </xdr:cNvSpPr>
      </xdr:nvSpPr>
      <xdr:spPr>
        <a:xfrm flipV="1">
          <a:off x="9944100" y="3114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35" name="Line 75"/>
        <xdr:cNvSpPr>
          <a:spLocks/>
        </xdr:cNvSpPr>
      </xdr:nvSpPr>
      <xdr:spPr>
        <a:xfrm>
          <a:off x="8239125" y="4972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31</xdr:row>
      <xdr:rowOff>0</xdr:rowOff>
    </xdr:to>
    <xdr:sp>
      <xdr:nvSpPr>
        <xdr:cNvPr id="36" name="Line 76"/>
        <xdr:cNvSpPr>
          <a:spLocks/>
        </xdr:cNvSpPr>
      </xdr:nvSpPr>
      <xdr:spPr>
        <a:xfrm>
          <a:off x="8239125" y="5334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37" name="Line 77"/>
        <xdr:cNvSpPr>
          <a:spLocks/>
        </xdr:cNvSpPr>
      </xdr:nvSpPr>
      <xdr:spPr>
        <a:xfrm>
          <a:off x="8239125" y="5715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33</xdr:row>
      <xdr:rowOff>0</xdr:rowOff>
    </xdr:to>
    <xdr:sp>
      <xdr:nvSpPr>
        <xdr:cNvPr id="38" name="Line 78"/>
        <xdr:cNvSpPr>
          <a:spLocks/>
        </xdr:cNvSpPr>
      </xdr:nvSpPr>
      <xdr:spPr>
        <a:xfrm>
          <a:off x="7553325" y="49720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485775</xdr:colOff>
      <xdr:row>33</xdr:row>
      <xdr:rowOff>0</xdr:rowOff>
    </xdr:from>
    <xdr:to>
      <xdr:col>25</xdr:col>
      <xdr:colOff>561975</xdr:colOff>
      <xdr:row>33</xdr:row>
      <xdr:rowOff>76200</xdr:rowOff>
    </xdr:to>
    <xdr:sp>
      <xdr:nvSpPr>
        <xdr:cNvPr id="39" name="Line 79"/>
        <xdr:cNvSpPr>
          <a:spLocks/>
        </xdr:cNvSpPr>
      </xdr:nvSpPr>
      <xdr:spPr>
        <a:xfrm flipH="1">
          <a:off x="17640300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438150</xdr:colOff>
      <xdr:row>33</xdr:row>
      <xdr:rowOff>0</xdr:rowOff>
    </xdr:from>
    <xdr:to>
      <xdr:col>25</xdr:col>
      <xdr:colOff>514350</xdr:colOff>
      <xdr:row>33</xdr:row>
      <xdr:rowOff>76200</xdr:rowOff>
    </xdr:to>
    <xdr:sp>
      <xdr:nvSpPr>
        <xdr:cNvPr id="40" name="Line 80"/>
        <xdr:cNvSpPr>
          <a:spLocks/>
        </xdr:cNvSpPr>
      </xdr:nvSpPr>
      <xdr:spPr>
        <a:xfrm flipH="1">
          <a:off x="17592675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33</xdr:row>
      <xdr:rowOff>0</xdr:rowOff>
    </xdr:from>
    <xdr:to>
      <xdr:col>25</xdr:col>
      <xdr:colOff>466725</xdr:colOff>
      <xdr:row>33</xdr:row>
      <xdr:rowOff>76200</xdr:rowOff>
    </xdr:to>
    <xdr:sp>
      <xdr:nvSpPr>
        <xdr:cNvPr id="41" name="Line 81"/>
        <xdr:cNvSpPr>
          <a:spLocks/>
        </xdr:cNvSpPr>
      </xdr:nvSpPr>
      <xdr:spPr>
        <a:xfrm flipH="1">
          <a:off x="17545050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33</xdr:row>
      <xdr:rowOff>0</xdr:rowOff>
    </xdr:from>
    <xdr:to>
      <xdr:col>25</xdr:col>
      <xdr:colOff>371475</xdr:colOff>
      <xdr:row>33</xdr:row>
      <xdr:rowOff>76200</xdr:rowOff>
    </xdr:to>
    <xdr:sp>
      <xdr:nvSpPr>
        <xdr:cNvPr id="42" name="Line 82"/>
        <xdr:cNvSpPr>
          <a:spLocks/>
        </xdr:cNvSpPr>
      </xdr:nvSpPr>
      <xdr:spPr>
        <a:xfrm flipH="1">
          <a:off x="17449800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0</xdr:rowOff>
    </xdr:from>
    <xdr:to>
      <xdr:col>25</xdr:col>
      <xdr:colOff>323850</xdr:colOff>
      <xdr:row>33</xdr:row>
      <xdr:rowOff>76200</xdr:rowOff>
    </xdr:to>
    <xdr:sp>
      <xdr:nvSpPr>
        <xdr:cNvPr id="43" name="Line 83"/>
        <xdr:cNvSpPr>
          <a:spLocks/>
        </xdr:cNvSpPr>
      </xdr:nvSpPr>
      <xdr:spPr>
        <a:xfrm flipH="1">
          <a:off x="17402175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33</xdr:row>
      <xdr:rowOff>0</xdr:rowOff>
    </xdr:from>
    <xdr:to>
      <xdr:col>25</xdr:col>
      <xdr:colOff>276225</xdr:colOff>
      <xdr:row>33</xdr:row>
      <xdr:rowOff>76200</xdr:rowOff>
    </xdr:to>
    <xdr:sp>
      <xdr:nvSpPr>
        <xdr:cNvPr id="44" name="Line 84"/>
        <xdr:cNvSpPr>
          <a:spLocks/>
        </xdr:cNvSpPr>
      </xdr:nvSpPr>
      <xdr:spPr>
        <a:xfrm flipH="1">
          <a:off x="17354550" y="61055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33</xdr:row>
      <xdr:rowOff>0</xdr:rowOff>
    </xdr:from>
    <xdr:to>
      <xdr:col>25</xdr:col>
      <xdr:colOff>419100</xdr:colOff>
      <xdr:row>33</xdr:row>
      <xdr:rowOff>47625</xdr:rowOff>
    </xdr:to>
    <xdr:sp>
      <xdr:nvSpPr>
        <xdr:cNvPr id="45" name="Line 85"/>
        <xdr:cNvSpPr>
          <a:spLocks/>
        </xdr:cNvSpPr>
      </xdr:nvSpPr>
      <xdr:spPr>
        <a:xfrm>
          <a:off x="17526000" y="6105525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33</xdr:row>
      <xdr:rowOff>28575</xdr:rowOff>
    </xdr:from>
    <xdr:to>
      <xdr:col>25</xdr:col>
      <xdr:colOff>390525</xdr:colOff>
      <xdr:row>33</xdr:row>
      <xdr:rowOff>66675</xdr:rowOff>
    </xdr:to>
    <xdr:sp>
      <xdr:nvSpPr>
        <xdr:cNvPr id="46" name="Line 86"/>
        <xdr:cNvSpPr>
          <a:spLocks/>
        </xdr:cNvSpPr>
      </xdr:nvSpPr>
      <xdr:spPr>
        <a:xfrm>
          <a:off x="17506950" y="61341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323850</xdr:colOff>
      <xdr:row>33</xdr:row>
      <xdr:rowOff>47625</xdr:rowOff>
    </xdr:from>
    <xdr:to>
      <xdr:col>25</xdr:col>
      <xdr:colOff>352425</xdr:colOff>
      <xdr:row>33</xdr:row>
      <xdr:rowOff>76200</xdr:rowOff>
    </xdr:to>
    <xdr:sp>
      <xdr:nvSpPr>
        <xdr:cNvPr id="47" name="Line 87"/>
        <xdr:cNvSpPr>
          <a:spLocks/>
        </xdr:cNvSpPr>
      </xdr:nvSpPr>
      <xdr:spPr>
        <a:xfrm>
          <a:off x="17478375" y="61531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409575</xdr:colOff>
      <xdr:row>33</xdr:row>
      <xdr:rowOff>0</xdr:rowOff>
    </xdr:from>
    <xdr:to>
      <xdr:col>25</xdr:col>
      <xdr:colOff>438150</xdr:colOff>
      <xdr:row>33</xdr:row>
      <xdr:rowOff>28575</xdr:rowOff>
    </xdr:to>
    <xdr:sp>
      <xdr:nvSpPr>
        <xdr:cNvPr id="48" name="Line 88"/>
        <xdr:cNvSpPr>
          <a:spLocks/>
        </xdr:cNvSpPr>
      </xdr:nvSpPr>
      <xdr:spPr>
        <a:xfrm>
          <a:off x="17564100" y="610552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561975</xdr:colOff>
      <xdr:row>33</xdr:row>
      <xdr:rowOff>0</xdr:rowOff>
    </xdr:from>
    <xdr:to>
      <xdr:col>25</xdr:col>
      <xdr:colOff>609600</xdr:colOff>
      <xdr:row>33</xdr:row>
      <xdr:rowOff>47625</xdr:rowOff>
    </xdr:to>
    <xdr:sp>
      <xdr:nvSpPr>
        <xdr:cNvPr id="49" name="Line 89"/>
        <xdr:cNvSpPr>
          <a:spLocks/>
        </xdr:cNvSpPr>
      </xdr:nvSpPr>
      <xdr:spPr>
        <a:xfrm>
          <a:off x="17716500" y="6105525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542925</xdr:colOff>
      <xdr:row>33</xdr:row>
      <xdr:rowOff>28575</xdr:rowOff>
    </xdr:from>
    <xdr:to>
      <xdr:col>25</xdr:col>
      <xdr:colOff>581025</xdr:colOff>
      <xdr:row>33</xdr:row>
      <xdr:rowOff>66675</xdr:rowOff>
    </xdr:to>
    <xdr:sp>
      <xdr:nvSpPr>
        <xdr:cNvPr id="50" name="Line 90"/>
        <xdr:cNvSpPr>
          <a:spLocks/>
        </xdr:cNvSpPr>
      </xdr:nvSpPr>
      <xdr:spPr>
        <a:xfrm>
          <a:off x="17697450" y="61341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514350</xdr:colOff>
      <xdr:row>33</xdr:row>
      <xdr:rowOff>47625</xdr:rowOff>
    </xdr:from>
    <xdr:to>
      <xdr:col>25</xdr:col>
      <xdr:colOff>542925</xdr:colOff>
      <xdr:row>33</xdr:row>
      <xdr:rowOff>76200</xdr:rowOff>
    </xdr:to>
    <xdr:sp>
      <xdr:nvSpPr>
        <xdr:cNvPr id="51" name="Line 91"/>
        <xdr:cNvSpPr>
          <a:spLocks/>
        </xdr:cNvSpPr>
      </xdr:nvSpPr>
      <xdr:spPr>
        <a:xfrm>
          <a:off x="17668875" y="61531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600075</xdr:colOff>
      <xdr:row>33</xdr:row>
      <xdr:rowOff>0</xdr:rowOff>
    </xdr:from>
    <xdr:to>
      <xdr:col>25</xdr:col>
      <xdr:colOff>628650</xdr:colOff>
      <xdr:row>33</xdr:row>
      <xdr:rowOff>28575</xdr:rowOff>
    </xdr:to>
    <xdr:sp>
      <xdr:nvSpPr>
        <xdr:cNvPr id="52" name="Line 92"/>
        <xdr:cNvSpPr>
          <a:spLocks/>
        </xdr:cNvSpPr>
      </xdr:nvSpPr>
      <xdr:spPr>
        <a:xfrm>
          <a:off x="17754600" y="610552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29</xdr:row>
      <xdr:rowOff>9525</xdr:rowOff>
    </xdr:from>
    <xdr:to>
      <xdr:col>21</xdr:col>
      <xdr:colOff>304800</xdr:colOff>
      <xdr:row>33</xdr:row>
      <xdr:rowOff>0</xdr:rowOff>
    </xdr:to>
    <xdr:sp>
      <xdr:nvSpPr>
        <xdr:cNvPr id="53" name="Line 93"/>
        <xdr:cNvSpPr>
          <a:spLocks/>
        </xdr:cNvSpPr>
      </xdr:nvSpPr>
      <xdr:spPr>
        <a:xfrm flipH="1">
          <a:off x="13392150" y="5343525"/>
          <a:ext cx="132397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54" name="Line 94"/>
        <xdr:cNvSpPr>
          <a:spLocks/>
        </xdr:cNvSpPr>
      </xdr:nvSpPr>
      <xdr:spPr>
        <a:xfrm>
          <a:off x="13725525" y="47815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5" name="Line 95"/>
        <xdr:cNvSpPr>
          <a:spLocks/>
        </xdr:cNvSpPr>
      </xdr:nvSpPr>
      <xdr:spPr>
        <a:xfrm>
          <a:off x="14411325" y="4972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95250</xdr:rowOff>
    </xdr:from>
    <xdr:to>
      <xdr:col>20</xdr:col>
      <xdr:colOff>0</xdr:colOff>
      <xdr:row>30</xdr:row>
      <xdr:rowOff>114300</xdr:rowOff>
    </xdr:to>
    <xdr:sp>
      <xdr:nvSpPr>
        <xdr:cNvPr id="56" name="Line 96"/>
        <xdr:cNvSpPr>
          <a:spLocks/>
        </xdr:cNvSpPr>
      </xdr:nvSpPr>
      <xdr:spPr>
        <a:xfrm flipV="1">
          <a:off x="13725525" y="4695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114300</xdr:rowOff>
    </xdr:from>
    <xdr:to>
      <xdr:col>21</xdr:col>
      <xdr:colOff>0</xdr:colOff>
      <xdr:row>28</xdr:row>
      <xdr:rowOff>142875</xdr:rowOff>
    </xdr:to>
    <xdr:sp>
      <xdr:nvSpPr>
        <xdr:cNvPr id="57" name="Line 97"/>
        <xdr:cNvSpPr>
          <a:spLocks/>
        </xdr:cNvSpPr>
      </xdr:nvSpPr>
      <xdr:spPr>
        <a:xfrm>
          <a:off x="14411325" y="4895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114300</xdr:rowOff>
    </xdr:from>
    <xdr:to>
      <xdr:col>23</xdr:col>
      <xdr:colOff>0</xdr:colOff>
      <xdr:row>28</xdr:row>
      <xdr:rowOff>142875</xdr:rowOff>
    </xdr:to>
    <xdr:sp>
      <xdr:nvSpPr>
        <xdr:cNvPr id="58" name="Line 98"/>
        <xdr:cNvSpPr>
          <a:spLocks/>
        </xdr:cNvSpPr>
      </xdr:nvSpPr>
      <xdr:spPr>
        <a:xfrm>
          <a:off x="15782925" y="4895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114300</xdr:rowOff>
    </xdr:from>
    <xdr:to>
      <xdr:col>25</xdr:col>
      <xdr:colOff>0</xdr:colOff>
      <xdr:row>30</xdr:row>
      <xdr:rowOff>123825</xdr:rowOff>
    </xdr:to>
    <xdr:sp>
      <xdr:nvSpPr>
        <xdr:cNvPr id="59" name="Line 99"/>
        <xdr:cNvSpPr>
          <a:spLocks/>
        </xdr:cNvSpPr>
      </xdr:nvSpPr>
      <xdr:spPr>
        <a:xfrm>
          <a:off x="17154525" y="47148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285750</xdr:colOff>
      <xdr:row>29</xdr:row>
      <xdr:rowOff>9525</xdr:rowOff>
    </xdr:from>
    <xdr:to>
      <xdr:col>23</xdr:col>
      <xdr:colOff>257175</xdr:colOff>
      <xdr:row>30</xdr:row>
      <xdr:rowOff>180975</xdr:rowOff>
    </xdr:to>
    <xdr:sp>
      <xdr:nvSpPr>
        <xdr:cNvPr id="60" name="Line 100"/>
        <xdr:cNvSpPr>
          <a:spLocks/>
        </xdr:cNvSpPr>
      </xdr:nvSpPr>
      <xdr:spPr>
        <a:xfrm>
          <a:off x="15382875" y="5343525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31</xdr:row>
      <xdr:rowOff>0</xdr:rowOff>
    </xdr:from>
    <xdr:to>
      <xdr:col>25</xdr:col>
      <xdr:colOff>342900</xdr:colOff>
      <xdr:row>33</xdr:row>
      <xdr:rowOff>9525</xdr:rowOff>
    </xdr:to>
    <xdr:sp>
      <xdr:nvSpPr>
        <xdr:cNvPr id="61" name="Line 101"/>
        <xdr:cNvSpPr>
          <a:spLocks/>
        </xdr:cNvSpPr>
      </xdr:nvSpPr>
      <xdr:spPr>
        <a:xfrm>
          <a:off x="16725900" y="571500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35</xdr:row>
      <xdr:rowOff>0</xdr:rowOff>
    </xdr:to>
    <xdr:sp>
      <xdr:nvSpPr>
        <xdr:cNvPr id="62" name="Line 108"/>
        <xdr:cNvSpPr>
          <a:spLocks/>
        </xdr:cNvSpPr>
      </xdr:nvSpPr>
      <xdr:spPr>
        <a:xfrm>
          <a:off x="14411325" y="6105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37</xdr:row>
      <xdr:rowOff>0</xdr:rowOff>
    </xdr:to>
    <xdr:sp>
      <xdr:nvSpPr>
        <xdr:cNvPr id="63" name="Line 109"/>
        <xdr:cNvSpPr>
          <a:spLocks/>
        </xdr:cNvSpPr>
      </xdr:nvSpPr>
      <xdr:spPr>
        <a:xfrm>
          <a:off x="14411325" y="6524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39</xdr:row>
      <xdr:rowOff>0</xdr:rowOff>
    </xdr:to>
    <xdr:sp>
      <xdr:nvSpPr>
        <xdr:cNvPr id="64" name="Line 110"/>
        <xdr:cNvSpPr>
          <a:spLocks/>
        </xdr:cNvSpPr>
      </xdr:nvSpPr>
      <xdr:spPr>
        <a:xfrm>
          <a:off x="14411325" y="6867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485775</xdr:colOff>
      <xdr:row>10</xdr:row>
      <xdr:rowOff>0</xdr:rowOff>
    </xdr:from>
    <xdr:to>
      <xdr:col>25</xdr:col>
      <xdr:colOff>561975</xdr:colOff>
      <xdr:row>10</xdr:row>
      <xdr:rowOff>76200</xdr:rowOff>
    </xdr:to>
    <xdr:sp>
      <xdr:nvSpPr>
        <xdr:cNvPr id="65" name="Line 112"/>
        <xdr:cNvSpPr>
          <a:spLocks/>
        </xdr:cNvSpPr>
      </xdr:nvSpPr>
      <xdr:spPr>
        <a:xfrm flipH="1">
          <a:off x="17640300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438150</xdr:colOff>
      <xdr:row>10</xdr:row>
      <xdr:rowOff>0</xdr:rowOff>
    </xdr:from>
    <xdr:to>
      <xdr:col>25</xdr:col>
      <xdr:colOff>514350</xdr:colOff>
      <xdr:row>10</xdr:row>
      <xdr:rowOff>76200</xdr:rowOff>
    </xdr:to>
    <xdr:sp>
      <xdr:nvSpPr>
        <xdr:cNvPr id="66" name="Line 113"/>
        <xdr:cNvSpPr>
          <a:spLocks/>
        </xdr:cNvSpPr>
      </xdr:nvSpPr>
      <xdr:spPr>
        <a:xfrm flipH="1">
          <a:off x="17592675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10</xdr:row>
      <xdr:rowOff>0</xdr:rowOff>
    </xdr:from>
    <xdr:to>
      <xdr:col>25</xdr:col>
      <xdr:colOff>466725</xdr:colOff>
      <xdr:row>10</xdr:row>
      <xdr:rowOff>76200</xdr:rowOff>
    </xdr:to>
    <xdr:sp>
      <xdr:nvSpPr>
        <xdr:cNvPr id="67" name="Line 114"/>
        <xdr:cNvSpPr>
          <a:spLocks/>
        </xdr:cNvSpPr>
      </xdr:nvSpPr>
      <xdr:spPr>
        <a:xfrm flipH="1">
          <a:off x="17545050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10</xdr:row>
      <xdr:rowOff>0</xdr:rowOff>
    </xdr:from>
    <xdr:to>
      <xdr:col>25</xdr:col>
      <xdr:colOff>371475</xdr:colOff>
      <xdr:row>10</xdr:row>
      <xdr:rowOff>76200</xdr:rowOff>
    </xdr:to>
    <xdr:sp>
      <xdr:nvSpPr>
        <xdr:cNvPr id="68" name="Line 115"/>
        <xdr:cNvSpPr>
          <a:spLocks/>
        </xdr:cNvSpPr>
      </xdr:nvSpPr>
      <xdr:spPr>
        <a:xfrm flipH="1">
          <a:off x="17449800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247650</xdr:colOff>
      <xdr:row>10</xdr:row>
      <xdr:rowOff>0</xdr:rowOff>
    </xdr:from>
    <xdr:to>
      <xdr:col>25</xdr:col>
      <xdr:colOff>323850</xdr:colOff>
      <xdr:row>10</xdr:row>
      <xdr:rowOff>76200</xdr:rowOff>
    </xdr:to>
    <xdr:sp>
      <xdr:nvSpPr>
        <xdr:cNvPr id="69" name="Line 116"/>
        <xdr:cNvSpPr>
          <a:spLocks/>
        </xdr:cNvSpPr>
      </xdr:nvSpPr>
      <xdr:spPr>
        <a:xfrm flipH="1">
          <a:off x="17402175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10</xdr:row>
      <xdr:rowOff>0</xdr:rowOff>
    </xdr:from>
    <xdr:to>
      <xdr:col>25</xdr:col>
      <xdr:colOff>276225</xdr:colOff>
      <xdr:row>10</xdr:row>
      <xdr:rowOff>76200</xdr:rowOff>
    </xdr:to>
    <xdr:sp>
      <xdr:nvSpPr>
        <xdr:cNvPr id="70" name="Line 117"/>
        <xdr:cNvSpPr>
          <a:spLocks/>
        </xdr:cNvSpPr>
      </xdr:nvSpPr>
      <xdr:spPr>
        <a:xfrm flipH="1">
          <a:off x="17354550" y="18383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10</xdr:row>
      <xdr:rowOff>0</xdr:rowOff>
    </xdr:from>
    <xdr:to>
      <xdr:col>25</xdr:col>
      <xdr:colOff>419100</xdr:colOff>
      <xdr:row>10</xdr:row>
      <xdr:rowOff>47625</xdr:rowOff>
    </xdr:to>
    <xdr:sp>
      <xdr:nvSpPr>
        <xdr:cNvPr id="71" name="Line 118"/>
        <xdr:cNvSpPr>
          <a:spLocks/>
        </xdr:cNvSpPr>
      </xdr:nvSpPr>
      <xdr:spPr>
        <a:xfrm>
          <a:off x="17526000" y="1838325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10</xdr:row>
      <xdr:rowOff>28575</xdr:rowOff>
    </xdr:from>
    <xdr:to>
      <xdr:col>25</xdr:col>
      <xdr:colOff>390525</xdr:colOff>
      <xdr:row>10</xdr:row>
      <xdr:rowOff>66675</xdr:rowOff>
    </xdr:to>
    <xdr:sp>
      <xdr:nvSpPr>
        <xdr:cNvPr id="72" name="Line 119"/>
        <xdr:cNvSpPr>
          <a:spLocks/>
        </xdr:cNvSpPr>
      </xdr:nvSpPr>
      <xdr:spPr>
        <a:xfrm>
          <a:off x="17506950" y="18669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323850</xdr:colOff>
      <xdr:row>10</xdr:row>
      <xdr:rowOff>47625</xdr:rowOff>
    </xdr:from>
    <xdr:to>
      <xdr:col>25</xdr:col>
      <xdr:colOff>352425</xdr:colOff>
      <xdr:row>10</xdr:row>
      <xdr:rowOff>76200</xdr:rowOff>
    </xdr:to>
    <xdr:sp>
      <xdr:nvSpPr>
        <xdr:cNvPr id="73" name="Line 120"/>
        <xdr:cNvSpPr>
          <a:spLocks/>
        </xdr:cNvSpPr>
      </xdr:nvSpPr>
      <xdr:spPr>
        <a:xfrm>
          <a:off x="17478375" y="18859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409575</xdr:colOff>
      <xdr:row>10</xdr:row>
      <xdr:rowOff>0</xdr:rowOff>
    </xdr:from>
    <xdr:to>
      <xdr:col>25</xdr:col>
      <xdr:colOff>438150</xdr:colOff>
      <xdr:row>10</xdr:row>
      <xdr:rowOff>28575</xdr:rowOff>
    </xdr:to>
    <xdr:sp>
      <xdr:nvSpPr>
        <xdr:cNvPr id="74" name="Line 121"/>
        <xdr:cNvSpPr>
          <a:spLocks/>
        </xdr:cNvSpPr>
      </xdr:nvSpPr>
      <xdr:spPr>
        <a:xfrm>
          <a:off x="17564100" y="183832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561975</xdr:colOff>
      <xdr:row>10</xdr:row>
      <xdr:rowOff>0</xdr:rowOff>
    </xdr:from>
    <xdr:to>
      <xdr:col>25</xdr:col>
      <xdr:colOff>609600</xdr:colOff>
      <xdr:row>10</xdr:row>
      <xdr:rowOff>47625</xdr:rowOff>
    </xdr:to>
    <xdr:sp>
      <xdr:nvSpPr>
        <xdr:cNvPr id="75" name="Line 122"/>
        <xdr:cNvSpPr>
          <a:spLocks/>
        </xdr:cNvSpPr>
      </xdr:nvSpPr>
      <xdr:spPr>
        <a:xfrm>
          <a:off x="17716500" y="1838325"/>
          <a:ext cx="476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542925</xdr:colOff>
      <xdr:row>10</xdr:row>
      <xdr:rowOff>28575</xdr:rowOff>
    </xdr:from>
    <xdr:to>
      <xdr:col>25</xdr:col>
      <xdr:colOff>581025</xdr:colOff>
      <xdr:row>10</xdr:row>
      <xdr:rowOff>66675</xdr:rowOff>
    </xdr:to>
    <xdr:sp>
      <xdr:nvSpPr>
        <xdr:cNvPr id="76" name="Line 123"/>
        <xdr:cNvSpPr>
          <a:spLocks/>
        </xdr:cNvSpPr>
      </xdr:nvSpPr>
      <xdr:spPr>
        <a:xfrm>
          <a:off x="17697450" y="18669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514350</xdr:colOff>
      <xdr:row>10</xdr:row>
      <xdr:rowOff>47625</xdr:rowOff>
    </xdr:from>
    <xdr:to>
      <xdr:col>25</xdr:col>
      <xdr:colOff>542925</xdr:colOff>
      <xdr:row>10</xdr:row>
      <xdr:rowOff>76200</xdr:rowOff>
    </xdr:to>
    <xdr:sp>
      <xdr:nvSpPr>
        <xdr:cNvPr id="77" name="Line 124"/>
        <xdr:cNvSpPr>
          <a:spLocks/>
        </xdr:cNvSpPr>
      </xdr:nvSpPr>
      <xdr:spPr>
        <a:xfrm>
          <a:off x="17668875" y="1885950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600075</xdr:colOff>
      <xdr:row>10</xdr:row>
      <xdr:rowOff>0</xdr:rowOff>
    </xdr:from>
    <xdr:to>
      <xdr:col>25</xdr:col>
      <xdr:colOff>628650</xdr:colOff>
      <xdr:row>10</xdr:row>
      <xdr:rowOff>28575</xdr:rowOff>
    </xdr:to>
    <xdr:sp>
      <xdr:nvSpPr>
        <xdr:cNvPr id="78" name="Line 125"/>
        <xdr:cNvSpPr>
          <a:spLocks/>
        </xdr:cNvSpPr>
      </xdr:nvSpPr>
      <xdr:spPr>
        <a:xfrm>
          <a:off x="17754600" y="1838325"/>
          <a:ext cx="285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6</xdr:row>
      <xdr:rowOff>9525</xdr:rowOff>
    </xdr:from>
    <xdr:to>
      <xdr:col>21</xdr:col>
      <xdr:colOff>304800</xdr:colOff>
      <xdr:row>10</xdr:row>
      <xdr:rowOff>0</xdr:rowOff>
    </xdr:to>
    <xdr:sp>
      <xdr:nvSpPr>
        <xdr:cNvPr id="79" name="Line 126"/>
        <xdr:cNvSpPr>
          <a:spLocks/>
        </xdr:cNvSpPr>
      </xdr:nvSpPr>
      <xdr:spPr>
        <a:xfrm flipH="1">
          <a:off x="13392150" y="1076325"/>
          <a:ext cx="1323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6</xdr:row>
      <xdr:rowOff>9525</xdr:rowOff>
    </xdr:from>
    <xdr:to>
      <xdr:col>23</xdr:col>
      <xdr:colOff>314325</xdr:colOff>
      <xdr:row>8</xdr:row>
      <xdr:rowOff>9525</xdr:rowOff>
    </xdr:to>
    <xdr:sp>
      <xdr:nvSpPr>
        <xdr:cNvPr id="80" name="Line 127"/>
        <xdr:cNvSpPr>
          <a:spLocks/>
        </xdr:cNvSpPr>
      </xdr:nvSpPr>
      <xdr:spPr>
        <a:xfrm>
          <a:off x="15440025" y="1076325"/>
          <a:ext cx="657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8</xdr:row>
      <xdr:rowOff>9525</xdr:rowOff>
    </xdr:from>
    <xdr:to>
      <xdr:col>25</xdr:col>
      <xdr:colOff>381000</xdr:colOff>
      <xdr:row>10</xdr:row>
      <xdr:rowOff>0</xdr:rowOff>
    </xdr:to>
    <xdr:sp>
      <xdr:nvSpPr>
        <xdr:cNvPr id="81" name="Line 128"/>
        <xdr:cNvSpPr>
          <a:spLocks/>
        </xdr:cNvSpPr>
      </xdr:nvSpPr>
      <xdr:spPr>
        <a:xfrm>
          <a:off x="16764000" y="1466850"/>
          <a:ext cx="771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6</xdr:row>
      <xdr:rowOff>9525</xdr:rowOff>
    </xdr:from>
    <xdr:to>
      <xdr:col>22</xdr:col>
      <xdr:colOff>342900</xdr:colOff>
      <xdr:row>6</xdr:row>
      <xdr:rowOff>9525</xdr:rowOff>
    </xdr:to>
    <xdr:sp>
      <xdr:nvSpPr>
        <xdr:cNvPr id="82" name="Line 132"/>
        <xdr:cNvSpPr>
          <a:spLocks/>
        </xdr:cNvSpPr>
      </xdr:nvSpPr>
      <xdr:spPr>
        <a:xfrm>
          <a:off x="14716125" y="1076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314325</xdr:colOff>
      <xdr:row>8</xdr:row>
      <xdr:rowOff>9525</xdr:rowOff>
    </xdr:from>
    <xdr:to>
      <xdr:col>24</xdr:col>
      <xdr:colOff>295275</xdr:colOff>
      <xdr:row>8</xdr:row>
      <xdr:rowOff>9525</xdr:rowOff>
    </xdr:to>
    <xdr:sp>
      <xdr:nvSpPr>
        <xdr:cNvPr id="83" name="Line 133"/>
        <xdr:cNvSpPr>
          <a:spLocks/>
        </xdr:cNvSpPr>
      </xdr:nvSpPr>
      <xdr:spPr>
        <a:xfrm flipV="1">
          <a:off x="16097250" y="1466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3</xdr:row>
      <xdr:rowOff>133350</xdr:rowOff>
    </xdr:from>
    <xdr:to>
      <xdr:col>19</xdr:col>
      <xdr:colOff>361950</xdr:colOff>
      <xdr:row>9</xdr:row>
      <xdr:rowOff>123825</xdr:rowOff>
    </xdr:to>
    <xdr:sp>
      <xdr:nvSpPr>
        <xdr:cNvPr id="84" name="Line 135"/>
        <xdr:cNvSpPr>
          <a:spLocks/>
        </xdr:cNvSpPr>
      </xdr:nvSpPr>
      <xdr:spPr>
        <a:xfrm flipV="1">
          <a:off x="13401675" y="6477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</xdr:row>
      <xdr:rowOff>133350</xdr:rowOff>
    </xdr:from>
    <xdr:to>
      <xdr:col>21</xdr:col>
      <xdr:colOff>295275</xdr:colOff>
      <xdr:row>5</xdr:row>
      <xdr:rowOff>123825</xdr:rowOff>
    </xdr:to>
    <xdr:sp>
      <xdr:nvSpPr>
        <xdr:cNvPr id="85" name="Line 136"/>
        <xdr:cNvSpPr>
          <a:spLocks/>
        </xdr:cNvSpPr>
      </xdr:nvSpPr>
      <xdr:spPr>
        <a:xfrm flipV="1">
          <a:off x="14706600" y="647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3</xdr:row>
      <xdr:rowOff>142875</xdr:rowOff>
    </xdr:from>
    <xdr:to>
      <xdr:col>22</xdr:col>
      <xdr:colOff>323850</xdr:colOff>
      <xdr:row>5</xdr:row>
      <xdr:rowOff>133350</xdr:rowOff>
    </xdr:to>
    <xdr:sp>
      <xdr:nvSpPr>
        <xdr:cNvPr id="86" name="Line 137"/>
        <xdr:cNvSpPr>
          <a:spLocks/>
        </xdr:cNvSpPr>
      </xdr:nvSpPr>
      <xdr:spPr>
        <a:xfrm flipV="1">
          <a:off x="15420975" y="6572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323850</xdr:colOff>
      <xdr:row>3</xdr:row>
      <xdr:rowOff>142875</xdr:rowOff>
    </xdr:from>
    <xdr:to>
      <xdr:col>23</xdr:col>
      <xdr:colOff>323850</xdr:colOff>
      <xdr:row>7</xdr:row>
      <xdr:rowOff>161925</xdr:rowOff>
    </xdr:to>
    <xdr:sp>
      <xdr:nvSpPr>
        <xdr:cNvPr id="87" name="Line 138"/>
        <xdr:cNvSpPr>
          <a:spLocks/>
        </xdr:cNvSpPr>
      </xdr:nvSpPr>
      <xdr:spPr>
        <a:xfrm flipV="1">
          <a:off x="16106775" y="6572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3</xdr:row>
      <xdr:rowOff>114300</xdr:rowOff>
    </xdr:from>
    <xdr:to>
      <xdr:col>24</xdr:col>
      <xdr:colOff>285750</xdr:colOff>
      <xdr:row>7</xdr:row>
      <xdr:rowOff>133350</xdr:rowOff>
    </xdr:to>
    <xdr:sp>
      <xdr:nvSpPr>
        <xdr:cNvPr id="88" name="Line 139"/>
        <xdr:cNvSpPr>
          <a:spLocks/>
        </xdr:cNvSpPr>
      </xdr:nvSpPr>
      <xdr:spPr>
        <a:xfrm flipV="1">
          <a:off x="16754475" y="6286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3</xdr:row>
      <xdr:rowOff>123825</xdr:rowOff>
    </xdr:from>
    <xdr:to>
      <xdr:col>25</xdr:col>
      <xdr:colOff>333375</xdr:colOff>
      <xdr:row>9</xdr:row>
      <xdr:rowOff>123825</xdr:rowOff>
    </xdr:to>
    <xdr:sp>
      <xdr:nvSpPr>
        <xdr:cNvPr id="89" name="Line 140"/>
        <xdr:cNvSpPr>
          <a:spLocks/>
        </xdr:cNvSpPr>
      </xdr:nvSpPr>
      <xdr:spPr>
        <a:xfrm flipV="1">
          <a:off x="17487900" y="638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6</xdr:row>
      <xdr:rowOff>9525</xdr:rowOff>
    </xdr:from>
    <xdr:to>
      <xdr:col>26</xdr:col>
      <xdr:colOff>571500</xdr:colOff>
      <xdr:row>6</xdr:row>
      <xdr:rowOff>9525</xdr:rowOff>
    </xdr:to>
    <xdr:sp>
      <xdr:nvSpPr>
        <xdr:cNvPr id="90" name="Line 141"/>
        <xdr:cNvSpPr>
          <a:spLocks/>
        </xdr:cNvSpPr>
      </xdr:nvSpPr>
      <xdr:spPr>
        <a:xfrm>
          <a:off x="15497175" y="10763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8</xdr:row>
      <xdr:rowOff>9525</xdr:rowOff>
    </xdr:from>
    <xdr:to>
      <xdr:col>26</xdr:col>
      <xdr:colOff>581025</xdr:colOff>
      <xdr:row>8</xdr:row>
      <xdr:rowOff>9525</xdr:rowOff>
    </xdr:to>
    <xdr:sp>
      <xdr:nvSpPr>
        <xdr:cNvPr id="91" name="Line 143"/>
        <xdr:cNvSpPr>
          <a:spLocks/>
        </xdr:cNvSpPr>
      </xdr:nvSpPr>
      <xdr:spPr>
        <a:xfrm>
          <a:off x="16811625" y="14668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533400</xdr:colOff>
      <xdr:row>6</xdr:row>
      <xdr:rowOff>9525</xdr:rowOff>
    </xdr:from>
    <xdr:to>
      <xdr:col>26</xdr:col>
      <xdr:colOff>533400</xdr:colOff>
      <xdr:row>8</xdr:row>
      <xdr:rowOff>9525</xdr:rowOff>
    </xdr:to>
    <xdr:sp>
      <xdr:nvSpPr>
        <xdr:cNvPr id="92" name="Line 144"/>
        <xdr:cNvSpPr>
          <a:spLocks/>
        </xdr:cNvSpPr>
      </xdr:nvSpPr>
      <xdr:spPr>
        <a:xfrm>
          <a:off x="18373725" y="1076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4</xdr:row>
      <xdr:rowOff>0</xdr:rowOff>
    </xdr:from>
    <xdr:to>
      <xdr:col>25</xdr:col>
      <xdr:colOff>333375</xdr:colOff>
      <xdr:row>4</xdr:row>
      <xdr:rowOff>0</xdr:rowOff>
    </xdr:to>
    <xdr:sp>
      <xdr:nvSpPr>
        <xdr:cNvPr id="93" name="Line 145"/>
        <xdr:cNvSpPr>
          <a:spLocks/>
        </xdr:cNvSpPr>
      </xdr:nvSpPr>
      <xdr:spPr>
        <a:xfrm flipH="1">
          <a:off x="16754475" y="704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323850</xdr:colOff>
      <xdr:row>4</xdr:row>
      <xdr:rowOff>0</xdr:rowOff>
    </xdr:from>
    <xdr:to>
      <xdr:col>24</xdr:col>
      <xdr:colOff>285750</xdr:colOff>
      <xdr:row>4</xdr:row>
      <xdr:rowOff>0</xdr:rowOff>
    </xdr:to>
    <xdr:sp>
      <xdr:nvSpPr>
        <xdr:cNvPr id="94" name="Line 146"/>
        <xdr:cNvSpPr>
          <a:spLocks/>
        </xdr:cNvSpPr>
      </xdr:nvSpPr>
      <xdr:spPr>
        <a:xfrm flipH="1">
          <a:off x="16106775" y="70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4</xdr:row>
      <xdr:rowOff>0</xdr:rowOff>
    </xdr:from>
    <xdr:to>
      <xdr:col>23</xdr:col>
      <xdr:colOff>323850</xdr:colOff>
      <xdr:row>4</xdr:row>
      <xdr:rowOff>0</xdr:rowOff>
    </xdr:to>
    <xdr:sp>
      <xdr:nvSpPr>
        <xdr:cNvPr id="95" name="Line 147"/>
        <xdr:cNvSpPr>
          <a:spLocks/>
        </xdr:cNvSpPr>
      </xdr:nvSpPr>
      <xdr:spPr>
        <a:xfrm flipH="1">
          <a:off x="1542097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4</xdr:row>
      <xdr:rowOff>0</xdr:rowOff>
    </xdr:from>
    <xdr:to>
      <xdr:col>22</xdr:col>
      <xdr:colOff>323850</xdr:colOff>
      <xdr:row>4</xdr:row>
      <xdr:rowOff>0</xdr:rowOff>
    </xdr:to>
    <xdr:sp>
      <xdr:nvSpPr>
        <xdr:cNvPr id="96" name="Line 148"/>
        <xdr:cNvSpPr>
          <a:spLocks/>
        </xdr:cNvSpPr>
      </xdr:nvSpPr>
      <xdr:spPr>
        <a:xfrm flipH="1">
          <a:off x="14706600" y="704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4</xdr:row>
      <xdr:rowOff>0</xdr:rowOff>
    </xdr:from>
    <xdr:to>
      <xdr:col>21</xdr:col>
      <xdr:colOff>295275</xdr:colOff>
      <xdr:row>4</xdr:row>
      <xdr:rowOff>0</xdr:rowOff>
    </xdr:to>
    <xdr:sp>
      <xdr:nvSpPr>
        <xdr:cNvPr id="97" name="Line 149"/>
        <xdr:cNvSpPr>
          <a:spLocks/>
        </xdr:cNvSpPr>
      </xdr:nvSpPr>
      <xdr:spPr>
        <a:xfrm flipH="1">
          <a:off x="13401675" y="704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533400</xdr:colOff>
      <xdr:row>8</xdr:row>
      <xdr:rowOff>19050</xdr:rowOff>
    </xdr:from>
    <xdr:to>
      <xdr:col>26</xdr:col>
      <xdr:colOff>533400</xdr:colOff>
      <xdr:row>10</xdr:row>
      <xdr:rowOff>0</xdr:rowOff>
    </xdr:to>
    <xdr:sp>
      <xdr:nvSpPr>
        <xdr:cNvPr id="98" name="Line 150"/>
        <xdr:cNvSpPr>
          <a:spLocks/>
        </xdr:cNvSpPr>
      </xdr:nvSpPr>
      <xdr:spPr>
        <a:xfrm>
          <a:off x="18373725" y="1476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41</xdr:row>
      <xdr:rowOff>0</xdr:rowOff>
    </xdr:to>
    <xdr:sp>
      <xdr:nvSpPr>
        <xdr:cNvPr id="99" name="Line 151"/>
        <xdr:cNvSpPr>
          <a:spLocks/>
        </xdr:cNvSpPr>
      </xdr:nvSpPr>
      <xdr:spPr>
        <a:xfrm>
          <a:off x="14411325" y="7219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25</xdr:row>
      <xdr:rowOff>28575</xdr:rowOff>
    </xdr:from>
    <xdr:to>
      <xdr:col>2</xdr:col>
      <xdr:colOff>476250</xdr:colOff>
      <xdr:row>27</xdr:row>
      <xdr:rowOff>0</xdr:rowOff>
    </xdr:to>
    <xdr:pic>
      <xdr:nvPicPr>
        <xdr:cNvPr id="100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62915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W29" sqref="W29"/>
    </sheetView>
  </sheetViews>
  <sheetFormatPr defaultColWidth="9.00390625" defaultRowHeight="13.5"/>
  <cols>
    <col min="1" max="6" width="9.00390625" style="3" customWidth="1"/>
    <col min="7" max="7" width="9.125" style="3" bestFit="1" customWidth="1"/>
    <col min="8" max="16384" width="9.00390625" style="3" customWidth="1"/>
  </cols>
  <sheetData>
    <row r="1" spans="1:10" ht="13.5">
      <c r="A1" s="3" t="s">
        <v>9</v>
      </c>
      <c r="J1" s="3" t="s">
        <v>8</v>
      </c>
    </row>
    <row r="2" ht="13.5">
      <c r="T2" s="3" t="s">
        <v>108</v>
      </c>
    </row>
    <row r="3" spans="1:26" ht="13.5">
      <c r="A3" s="3" t="s">
        <v>10</v>
      </c>
      <c r="W3" s="168">
        <f>AA7*X7</f>
        <v>6</v>
      </c>
      <c r="X3" s="168"/>
      <c r="Y3" s="168">
        <f>AA9*Z9</f>
        <v>11.16</v>
      </c>
      <c r="Z3" s="168"/>
    </row>
    <row r="4" spans="20:27" ht="15" thickBot="1">
      <c r="T4" s="76"/>
      <c r="U4" s="137">
        <f>(AA7+AA9)*T8</f>
        <v>17.16</v>
      </c>
      <c r="V4" s="167">
        <v>7</v>
      </c>
      <c r="W4" s="167"/>
      <c r="X4" s="167">
        <v>3</v>
      </c>
      <c r="Y4" s="167"/>
      <c r="Z4" s="76"/>
      <c r="AA4" s="76"/>
    </row>
    <row r="5" spans="2:27" ht="14.25">
      <c r="B5" s="191" t="s">
        <v>11</v>
      </c>
      <c r="C5" s="179" t="s">
        <v>12</v>
      </c>
      <c r="D5" s="179" t="s">
        <v>13</v>
      </c>
      <c r="E5" s="179" t="s">
        <v>0</v>
      </c>
      <c r="F5" s="198" t="s">
        <v>1</v>
      </c>
      <c r="G5" s="198"/>
      <c r="H5" s="2" t="s">
        <v>14</v>
      </c>
      <c r="T5" s="76"/>
      <c r="U5" s="76"/>
      <c r="V5" s="76"/>
      <c r="W5" s="76"/>
      <c r="X5" s="76"/>
      <c r="Y5" s="76"/>
      <c r="Z5" s="76"/>
      <c r="AA5" s="76"/>
    </row>
    <row r="6" spans="2:27" ht="14.25">
      <c r="B6" s="192"/>
      <c r="C6" s="180"/>
      <c r="D6" s="180"/>
      <c r="E6" s="180"/>
      <c r="F6" s="5" t="s">
        <v>15</v>
      </c>
      <c r="G6" s="5" t="s">
        <v>16</v>
      </c>
      <c r="H6" s="6" t="s">
        <v>17</v>
      </c>
      <c r="T6" s="76"/>
      <c r="U6" s="76"/>
      <c r="V6" s="166" t="s">
        <v>107</v>
      </c>
      <c r="W6" s="166"/>
      <c r="X6" s="76"/>
      <c r="Y6" s="162">
        <v>48.38</v>
      </c>
      <c r="Z6" s="162"/>
      <c r="AA6" s="76"/>
    </row>
    <row r="7" spans="2:27" ht="16.5" thickBot="1">
      <c r="B7" s="7" t="s">
        <v>19</v>
      </c>
      <c r="C7" s="8" t="s">
        <v>19</v>
      </c>
      <c r="D7" s="181"/>
      <c r="E7" s="181"/>
      <c r="F7" s="8" t="s">
        <v>20</v>
      </c>
      <c r="G7" s="8" t="s">
        <v>21</v>
      </c>
      <c r="H7" s="9" t="s">
        <v>22</v>
      </c>
      <c r="T7" s="76"/>
      <c r="U7" s="77"/>
      <c r="V7" s="77"/>
      <c r="W7" s="77"/>
      <c r="X7" s="84">
        <v>2</v>
      </c>
      <c r="Y7" s="84"/>
      <c r="Z7" s="76"/>
      <c r="AA7" s="164">
        <v>3</v>
      </c>
    </row>
    <row r="8" spans="2:27" ht="14.25" thickTop="1">
      <c r="B8" s="10">
        <v>0.89</v>
      </c>
      <c r="C8" s="11">
        <f>B8</f>
        <v>0.89</v>
      </c>
      <c r="D8" s="12" t="s">
        <v>2</v>
      </c>
      <c r="E8" s="12">
        <v>5</v>
      </c>
      <c r="F8" s="11">
        <v>17.7</v>
      </c>
      <c r="G8" s="11">
        <v>8.9</v>
      </c>
      <c r="H8" s="13">
        <v>2831</v>
      </c>
      <c r="K8" s="32" t="s">
        <v>18</v>
      </c>
      <c r="L8" s="3" t="s">
        <v>70</v>
      </c>
      <c r="T8" s="169">
        <v>2</v>
      </c>
      <c r="U8" s="169"/>
      <c r="V8" s="80"/>
      <c r="W8" s="80"/>
      <c r="X8" s="80"/>
      <c r="Y8" s="163">
        <f>Y6-AA7</f>
        <v>45.38</v>
      </c>
      <c r="Z8" s="163"/>
      <c r="AA8" s="164"/>
    </row>
    <row r="9" spans="2:27" ht="15.75">
      <c r="B9" s="14">
        <v>4.4</v>
      </c>
      <c r="C9" s="15">
        <f>B9+C8</f>
        <v>5.29</v>
      </c>
      <c r="D9" s="12" t="s">
        <v>132</v>
      </c>
      <c r="E9" s="16">
        <v>27</v>
      </c>
      <c r="F9" s="17">
        <v>19.6</v>
      </c>
      <c r="G9" s="11">
        <v>10.8</v>
      </c>
      <c r="H9" s="18">
        <v>17346</v>
      </c>
      <c r="K9" s="32" t="s">
        <v>64</v>
      </c>
      <c r="L9" s="3" t="s">
        <v>71</v>
      </c>
      <c r="T9" s="76"/>
      <c r="U9" s="77"/>
      <c r="V9" s="80"/>
      <c r="W9" s="80"/>
      <c r="X9" s="80"/>
      <c r="Y9" s="80"/>
      <c r="Z9" s="84">
        <v>2</v>
      </c>
      <c r="AA9" s="164">
        <v>5.58</v>
      </c>
    </row>
    <row r="10" spans="2:27" ht="14.25" thickBot="1">
      <c r="B10" s="14">
        <v>0.9</v>
      </c>
      <c r="C10" s="15">
        <f>B10+C9</f>
        <v>6.19</v>
      </c>
      <c r="D10" s="12" t="s">
        <v>2</v>
      </c>
      <c r="E10" s="16">
        <v>23</v>
      </c>
      <c r="F10" s="17">
        <v>19.6</v>
      </c>
      <c r="G10" s="11">
        <v>10.8</v>
      </c>
      <c r="H10" s="18">
        <v>16100</v>
      </c>
      <c r="K10" s="32" t="s">
        <v>65</v>
      </c>
      <c r="L10" s="3" t="s">
        <v>72</v>
      </c>
      <c r="T10" s="78"/>
      <c r="U10" s="79"/>
      <c r="V10" s="163">
        <f>Y8-AA9</f>
        <v>39.800000000000004</v>
      </c>
      <c r="W10" s="163"/>
      <c r="X10" s="81"/>
      <c r="Y10" s="81"/>
      <c r="Z10" s="82"/>
      <c r="AA10" s="165"/>
    </row>
    <row r="11" spans="2:27" ht="14.25" thickBot="1">
      <c r="B11" s="19">
        <v>4.15</v>
      </c>
      <c r="C11" s="20">
        <f>B11+C10</f>
        <v>10.34</v>
      </c>
      <c r="D11" s="21" t="s">
        <v>132</v>
      </c>
      <c r="E11" s="21">
        <v>31</v>
      </c>
      <c r="F11" s="22">
        <v>19.6</v>
      </c>
      <c r="G11" s="23">
        <v>10.8</v>
      </c>
      <c r="H11" s="24">
        <v>21700</v>
      </c>
      <c r="K11" s="32" t="s">
        <v>66</v>
      </c>
      <c r="L11" s="3" t="s">
        <v>73</v>
      </c>
      <c r="T11" s="57"/>
      <c r="U11" s="74"/>
      <c r="V11" s="57"/>
      <c r="W11" s="75"/>
      <c r="X11" s="57"/>
      <c r="Y11" s="27"/>
      <c r="Z11" s="57"/>
      <c r="AA11" s="57"/>
    </row>
    <row r="12" spans="5:27" ht="14.25" thickBot="1">
      <c r="E12" s="3" t="s">
        <v>133</v>
      </c>
      <c r="K12" s="32" t="s">
        <v>67</v>
      </c>
      <c r="L12" s="3" t="s">
        <v>74</v>
      </c>
      <c r="T12" s="30" t="s">
        <v>99</v>
      </c>
      <c r="U12" s="83"/>
      <c r="V12" s="30"/>
      <c r="W12" s="70"/>
      <c r="X12" s="30"/>
      <c r="Y12" s="33"/>
      <c r="Z12" s="30"/>
      <c r="AA12" s="30"/>
    </row>
    <row r="13" spans="1:27" ht="13.5">
      <c r="A13" s="3" t="s">
        <v>7</v>
      </c>
      <c r="K13" s="32" t="s">
        <v>68</v>
      </c>
      <c r="L13" s="3" t="s">
        <v>75</v>
      </c>
      <c r="T13" s="148"/>
      <c r="U13" s="4" t="s">
        <v>91</v>
      </c>
      <c r="V13" s="97" t="s">
        <v>92</v>
      </c>
      <c r="W13" s="97" t="s">
        <v>93</v>
      </c>
      <c r="X13" s="97" t="s">
        <v>94</v>
      </c>
      <c r="Y13" s="2" t="s">
        <v>95</v>
      </c>
      <c r="Z13" s="30"/>
      <c r="AA13" s="30"/>
    </row>
    <row r="14" spans="2:27" ht="16.5" thickBot="1">
      <c r="B14" s="25"/>
      <c r="C14" s="25"/>
      <c r="D14" s="25"/>
      <c r="E14" s="25"/>
      <c r="F14" s="25"/>
      <c r="G14" s="25"/>
      <c r="H14" s="25"/>
      <c r="K14" s="32" t="s">
        <v>69</v>
      </c>
      <c r="L14" s="3" t="s">
        <v>76</v>
      </c>
      <c r="T14" s="149"/>
      <c r="U14" s="94" t="s">
        <v>96</v>
      </c>
      <c r="V14" s="94" t="s">
        <v>96</v>
      </c>
      <c r="W14" s="94" t="s">
        <v>96</v>
      </c>
      <c r="X14" s="95" t="s">
        <v>97</v>
      </c>
      <c r="Y14" s="96" t="s">
        <v>98</v>
      </c>
      <c r="Z14" s="30"/>
      <c r="AA14" s="30"/>
    </row>
    <row r="15" spans="2:27" ht="13.5">
      <c r="B15" s="26"/>
      <c r="C15" s="26"/>
      <c r="D15" s="175" t="s">
        <v>23</v>
      </c>
      <c r="E15" s="175" t="s">
        <v>24</v>
      </c>
      <c r="K15" s="32"/>
      <c r="T15" s="88" t="s">
        <v>89</v>
      </c>
      <c r="U15" s="89">
        <f>AA7</f>
        <v>3</v>
      </c>
      <c r="V15" s="17">
        <v>0.5</v>
      </c>
      <c r="W15" s="45">
        <f>U15+V15</f>
        <v>3.5</v>
      </c>
      <c r="X15" s="17">
        <v>18.6</v>
      </c>
      <c r="Y15" s="90">
        <f>W15*X15</f>
        <v>65.10000000000001</v>
      </c>
      <c r="Z15" s="30"/>
      <c r="AA15" s="30"/>
    </row>
    <row r="16" spans="2:27" ht="14.25" thickBot="1">
      <c r="B16" s="28"/>
      <c r="C16" s="28"/>
      <c r="D16" s="194"/>
      <c r="E16" s="194"/>
      <c r="F16" s="29"/>
      <c r="G16" s="30"/>
      <c r="K16" s="32"/>
      <c r="T16" s="91" t="s">
        <v>88</v>
      </c>
      <c r="U16" s="92">
        <f>AA9</f>
        <v>5.58</v>
      </c>
      <c r="V16" s="22">
        <v>0</v>
      </c>
      <c r="W16" s="50">
        <f>U16+V16</f>
        <v>5.58</v>
      </c>
      <c r="X16" s="22">
        <v>18.6</v>
      </c>
      <c r="Y16" s="93">
        <f>W16*X16</f>
        <v>103.78800000000001</v>
      </c>
      <c r="Z16" s="30"/>
      <c r="AA16" s="30"/>
    </row>
    <row r="17" spans="2:27" ht="13.5">
      <c r="B17" s="26"/>
      <c r="C17" s="193" t="s">
        <v>25</v>
      </c>
      <c r="D17" s="26"/>
      <c r="E17" s="193" t="s">
        <v>26</v>
      </c>
      <c r="G17" s="30"/>
      <c r="K17" s="32"/>
      <c r="O17" s="36" t="s">
        <v>80</v>
      </c>
      <c r="T17" s="86"/>
      <c r="U17" s="33"/>
      <c r="V17" s="86"/>
      <c r="W17" s="86"/>
      <c r="X17" s="86"/>
      <c r="Y17" s="33"/>
      <c r="Z17" s="30"/>
      <c r="AA17" s="30"/>
    </row>
    <row r="18" spans="2:27" ht="14.25" thickBot="1">
      <c r="B18" s="26" t="s">
        <v>27</v>
      </c>
      <c r="C18" s="194"/>
      <c r="D18" s="28"/>
      <c r="E18" s="194"/>
      <c r="F18" s="29"/>
      <c r="G18" s="26" t="s">
        <v>28</v>
      </c>
      <c r="K18" s="32"/>
      <c r="T18" s="30" t="s">
        <v>100</v>
      </c>
      <c r="U18" s="83"/>
      <c r="V18" s="30"/>
      <c r="W18" s="70"/>
      <c r="X18" s="30"/>
      <c r="Y18" s="33"/>
      <c r="Z18" s="30"/>
      <c r="AA18" s="30"/>
    </row>
    <row r="19" spans="2:25" ht="13.5">
      <c r="B19" s="31"/>
      <c r="C19" s="26"/>
      <c r="D19" s="26"/>
      <c r="E19" s="193" t="s">
        <v>29</v>
      </c>
      <c r="G19" s="30"/>
      <c r="T19" s="148"/>
      <c r="U19" s="4" t="s">
        <v>101</v>
      </c>
      <c r="V19" s="97" t="s">
        <v>102</v>
      </c>
      <c r="W19" s="99" t="s">
        <v>103</v>
      </c>
      <c r="X19" s="30"/>
      <c r="Y19" s="30"/>
    </row>
    <row r="20" spans="2:25" ht="14.25" thickBot="1">
      <c r="B20" s="28"/>
      <c r="C20" s="28"/>
      <c r="D20" s="28"/>
      <c r="E20" s="194"/>
      <c r="F20" s="29"/>
      <c r="G20" s="29"/>
      <c r="H20" s="29"/>
      <c r="N20" s="3" t="s">
        <v>86</v>
      </c>
      <c r="T20" s="149"/>
      <c r="U20" s="94" t="s">
        <v>96</v>
      </c>
      <c r="V20" s="94" t="s">
        <v>96</v>
      </c>
      <c r="W20" s="98" t="s">
        <v>96</v>
      </c>
      <c r="X20" s="30"/>
      <c r="Y20" s="30"/>
    </row>
    <row r="21" spans="2:25" ht="13.5">
      <c r="B21" s="3" t="s">
        <v>5</v>
      </c>
      <c r="F21" s="32" t="s">
        <v>30</v>
      </c>
      <c r="G21" s="199" t="s">
        <v>31</v>
      </c>
      <c r="H21" s="199"/>
      <c r="N21" s="3" t="s">
        <v>87</v>
      </c>
      <c r="T21" s="88" t="s">
        <v>86</v>
      </c>
      <c r="U21" s="89">
        <f>V4</f>
        <v>7</v>
      </c>
      <c r="V21" s="138">
        <f>V4+AA7*(T8+X7)</f>
        <v>19</v>
      </c>
      <c r="W21" s="47">
        <f>(U21+V21)*0.5</f>
        <v>13</v>
      </c>
      <c r="X21" s="30"/>
      <c r="Y21" s="30"/>
    </row>
    <row r="22" spans="7:25" ht="14.25" thickBot="1">
      <c r="G22" s="200"/>
      <c r="H22" s="200"/>
      <c r="T22" s="91" t="s">
        <v>87</v>
      </c>
      <c r="U22" s="92">
        <f>V21+X4</f>
        <v>22</v>
      </c>
      <c r="V22" s="139">
        <f>U22+AA9*(T8+Z9)</f>
        <v>44.32</v>
      </c>
      <c r="W22" s="52">
        <f>(U22+V22)*0.5</f>
        <v>33.16</v>
      </c>
      <c r="X22" s="30"/>
      <c r="Y22" s="30"/>
    </row>
    <row r="23" spans="14:15" ht="14.25" thickBot="1">
      <c r="N23" s="30" t="s">
        <v>88</v>
      </c>
      <c r="O23" s="30"/>
    </row>
    <row r="24" spans="2:15" ht="16.5">
      <c r="B24" s="195" t="s">
        <v>126</v>
      </c>
      <c r="C24" s="30"/>
      <c r="D24" s="196" t="s">
        <v>32</v>
      </c>
      <c r="E24" s="201" t="s">
        <v>33</v>
      </c>
      <c r="F24" s="201"/>
      <c r="G24" s="30"/>
      <c r="H24" s="30"/>
      <c r="M24" s="58"/>
      <c r="N24" s="59"/>
      <c r="O24" s="69"/>
    </row>
    <row r="25" spans="2:20" ht="17.25" thickBot="1">
      <c r="B25" s="195"/>
      <c r="C25" s="34"/>
      <c r="D25" s="197"/>
      <c r="E25" s="201" t="s">
        <v>34</v>
      </c>
      <c r="F25" s="201"/>
      <c r="G25" s="34"/>
      <c r="H25" s="34"/>
      <c r="I25" s="34"/>
      <c r="M25" s="60"/>
      <c r="N25" s="61"/>
      <c r="O25" s="69"/>
      <c r="P25" s="3" t="s">
        <v>89</v>
      </c>
      <c r="T25" s="3" t="s">
        <v>109</v>
      </c>
    </row>
    <row r="26" spans="2:25" ht="14.25">
      <c r="B26" s="195"/>
      <c r="C26" s="195"/>
      <c r="D26" s="35">
        <v>1</v>
      </c>
      <c r="E26" s="195" t="s">
        <v>35</v>
      </c>
      <c r="F26" s="202" t="s">
        <v>36</v>
      </c>
      <c r="G26" s="202"/>
      <c r="H26" s="202"/>
      <c r="I26" s="202"/>
      <c r="L26" s="62"/>
      <c r="M26" s="63"/>
      <c r="N26" s="63"/>
      <c r="O26" s="63"/>
      <c r="P26" s="64"/>
      <c r="U26" s="155">
        <f>W22</f>
        <v>33.16</v>
      </c>
      <c r="V26" s="155"/>
      <c r="W26" s="155"/>
      <c r="X26" s="155"/>
      <c r="Y26" s="155"/>
    </row>
    <row r="27" spans="2:23" ht="15" thickBot="1">
      <c r="B27" s="195"/>
      <c r="C27" s="195"/>
      <c r="D27" s="36" t="s">
        <v>37</v>
      </c>
      <c r="E27" s="195"/>
      <c r="F27" s="203" t="s">
        <v>38</v>
      </c>
      <c r="G27" s="203"/>
      <c r="H27" s="203"/>
      <c r="I27" s="203"/>
      <c r="K27" s="25"/>
      <c r="L27" s="65"/>
      <c r="M27" s="66"/>
      <c r="N27" s="66"/>
      <c r="O27" s="66"/>
      <c r="P27" s="67"/>
      <c r="Q27" s="25"/>
      <c r="R27" s="25"/>
      <c r="V27" s="155">
        <f>W21</f>
        <v>13</v>
      </c>
      <c r="W27" s="155"/>
    </row>
    <row r="28" spans="12:16" ht="14.25">
      <c r="L28" s="172" t="s">
        <v>83</v>
      </c>
      <c r="N28" s="70" t="s">
        <v>77</v>
      </c>
      <c r="O28" s="30"/>
      <c r="P28" s="175" t="s">
        <v>81</v>
      </c>
    </row>
    <row r="29" spans="11:24" ht="14.25" thickBot="1">
      <c r="K29" s="68"/>
      <c r="L29" s="154"/>
      <c r="M29" s="68"/>
      <c r="N29" s="68"/>
      <c r="O29" s="68"/>
      <c r="P29" s="176"/>
      <c r="Q29" s="68"/>
      <c r="R29" s="68"/>
      <c r="V29" s="32" t="s">
        <v>106</v>
      </c>
      <c r="W29" s="100">
        <v>9.8</v>
      </c>
      <c r="X29" s="30"/>
    </row>
    <row r="30" spans="2:27" ht="15.75">
      <c r="B30" s="32" t="s">
        <v>127</v>
      </c>
      <c r="C30" s="3" t="s">
        <v>39</v>
      </c>
      <c r="K30" s="170" t="s">
        <v>82</v>
      </c>
      <c r="L30" s="170" t="s">
        <v>84</v>
      </c>
      <c r="M30" s="173" t="s">
        <v>90</v>
      </c>
      <c r="N30" s="152" t="s">
        <v>79</v>
      </c>
      <c r="O30" s="152"/>
      <c r="P30" s="177" t="s">
        <v>3</v>
      </c>
      <c r="V30" s="58"/>
      <c r="W30" s="59"/>
      <c r="X30" s="158" t="s">
        <v>105</v>
      </c>
      <c r="Y30" s="160">
        <f>Y15</f>
        <v>65.10000000000001</v>
      </c>
      <c r="Z30" s="31"/>
      <c r="AA30" s="31"/>
    </row>
    <row r="31" spans="2:27" ht="14.25" thickBot="1">
      <c r="B31" s="32" t="s">
        <v>40</v>
      </c>
      <c r="C31" s="3" t="s">
        <v>41</v>
      </c>
      <c r="F31" s="32" t="s">
        <v>42</v>
      </c>
      <c r="G31" s="37">
        <v>6.9</v>
      </c>
      <c r="H31" s="3" t="s">
        <v>43</v>
      </c>
      <c r="K31" s="154"/>
      <c r="L31" s="154"/>
      <c r="M31" s="174"/>
      <c r="N31" s="68"/>
      <c r="O31" s="68"/>
      <c r="P31" s="176"/>
      <c r="Q31" s="68"/>
      <c r="R31" s="68"/>
      <c r="V31" s="60"/>
      <c r="W31" s="61"/>
      <c r="X31" s="159"/>
      <c r="Y31" s="161"/>
      <c r="Z31" s="31"/>
      <c r="AA31" s="31"/>
    </row>
    <row r="32" spans="2:27" ht="13.5">
      <c r="B32" s="32" t="s">
        <v>44</v>
      </c>
      <c r="C32" s="3" t="s">
        <v>45</v>
      </c>
      <c r="F32" s="32" t="s">
        <v>46</v>
      </c>
      <c r="G32" s="37">
        <v>31.2</v>
      </c>
      <c r="H32" s="3" t="s">
        <v>125</v>
      </c>
      <c r="L32" s="170" t="s">
        <v>85</v>
      </c>
      <c r="P32" s="177" t="s">
        <v>4</v>
      </c>
      <c r="U32" s="62"/>
      <c r="V32" s="63"/>
      <c r="W32" s="63"/>
      <c r="X32" s="102"/>
      <c r="Y32" s="103"/>
      <c r="Z32" s="150" t="s">
        <v>104</v>
      </c>
      <c r="AA32" s="156">
        <f>Y16</f>
        <v>103.78800000000001</v>
      </c>
    </row>
    <row r="33" spans="2:27" ht="17.25" thickBot="1">
      <c r="B33" s="32" t="s">
        <v>47</v>
      </c>
      <c r="C33" s="3" t="s">
        <v>48</v>
      </c>
      <c r="K33" s="25"/>
      <c r="L33" s="147"/>
      <c r="M33" s="25"/>
      <c r="N33" s="25"/>
      <c r="O33" s="25"/>
      <c r="P33" s="178"/>
      <c r="Q33" s="25"/>
      <c r="R33" s="25"/>
      <c r="T33" s="25"/>
      <c r="U33" s="65"/>
      <c r="V33" s="66"/>
      <c r="W33" s="66"/>
      <c r="X33" s="104"/>
      <c r="Y33" s="105"/>
      <c r="Z33" s="151"/>
      <c r="AA33" s="157"/>
    </row>
    <row r="34" spans="2:25" ht="16.5">
      <c r="B34" s="32" t="s">
        <v>49</v>
      </c>
      <c r="C34" s="3" t="s">
        <v>50</v>
      </c>
      <c r="U34" s="171">
        <f>B8</f>
        <v>0.89</v>
      </c>
      <c r="W34" s="70"/>
      <c r="X34" s="30"/>
      <c r="Y34" s="27"/>
    </row>
    <row r="35" spans="2:27" ht="16.5">
      <c r="B35" s="32" t="s">
        <v>51</v>
      </c>
      <c r="C35" s="3" t="s">
        <v>52</v>
      </c>
      <c r="T35" s="68"/>
      <c r="U35" s="154"/>
      <c r="V35" s="68"/>
      <c r="W35" s="68"/>
      <c r="X35" s="68"/>
      <c r="Y35" s="71"/>
      <c r="Z35" s="68"/>
      <c r="AA35" s="68"/>
    </row>
    <row r="36" spans="2:25" ht="13.5">
      <c r="B36" s="32" t="s">
        <v>53</v>
      </c>
      <c r="C36" s="3" t="s">
        <v>54</v>
      </c>
      <c r="F36" s="32" t="s">
        <v>42</v>
      </c>
      <c r="G36" s="3">
        <v>30</v>
      </c>
      <c r="H36" s="3" t="s">
        <v>55</v>
      </c>
      <c r="T36" s="170"/>
      <c r="U36" s="153">
        <f>B9</f>
        <v>4.4</v>
      </c>
      <c r="W36" s="152"/>
      <c r="X36" s="152"/>
      <c r="Y36" s="72"/>
    </row>
    <row r="37" spans="6:27" ht="13.5">
      <c r="F37" s="3" t="s">
        <v>122</v>
      </c>
      <c r="T37" s="154"/>
      <c r="U37" s="154"/>
      <c r="V37" s="85"/>
      <c r="W37" s="68"/>
      <c r="X37" s="68"/>
      <c r="Y37" s="71"/>
      <c r="Z37" s="68"/>
      <c r="AA37" s="68"/>
    </row>
    <row r="38" spans="20:27" ht="14.25" thickBot="1">
      <c r="T38" s="101"/>
      <c r="U38" s="153">
        <f>B10</f>
        <v>0.9</v>
      </c>
      <c r="V38" s="128">
        <f>SUM(U34:U41)</f>
        <v>10.34</v>
      </c>
      <c r="W38" s="101"/>
      <c r="X38" s="101"/>
      <c r="Y38" s="72"/>
      <c r="Z38" s="101"/>
      <c r="AA38" s="101"/>
    </row>
    <row r="39" spans="2:27" ht="13.5">
      <c r="B39" s="191" t="s">
        <v>56</v>
      </c>
      <c r="C39" s="179" t="s">
        <v>12</v>
      </c>
      <c r="D39" s="179" t="s">
        <v>13</v>
      </c>
      <c r="E39" s="38" t="s">
        <v>57</v>
      </c>
      <c r="F39" s="179" t="s">
        <v>58</v>
      </c>
      <c r="G39" s="182" t="s">
        <v>59</v>
      </c>
      <c r="I39" s="87"/>
      <c r="T39" s="68"/>
      <c r="U39" s="154"/>
      <c r="V39" s="129"/>
      <c r="W39" s="68"/>
      <c r="X39" s="68"/>
      <c r="Y39" s="71"/>
      <c r="Z39" s="68"/>
      <c r="AA39" s="68"/>
    </row>
    <row r="40" spans="2:25" ht="13.5">
      <c r="B40" s="192"/>
      <c r="C40" s="180"/>
      <c r="D40" s="180"/>
      <c r="E40" s="39" t="s">
        <v>60</v>
      </c>
      <c r="F40" s="180"/>
      <c r="G40" s="183"/>
      <c r="U40" s="146">
        <f>B11</f>
        <v>4.15</v>
      </c>
      <c r="Y40" s="33"/>
    </row>
    <row r="41" spans="2:27" ht="16.5" thickBot="1">
      <c r="B41" s="7" t="s">
        <v>61</v>
      </c>
      <c r="C41" s="8" t="s">
        <v>61</v>
      </c>
      <c r="D41" s="181"/>
      <c r="E41" s="40" t="s">
        <v>62</v>
      </c>
      <c r="F41" s="181"/>
      <c r="G41" s="184"/>
      <c r="T41" s="25"/>
      <c r="U41" s="147"/>
      <c r="V41" s="25"/>
      <c r="W41" s="25"/>
      <c r="X41" s="25"/>
      <c r="Y41" s="73"/>
      <c r="Z41" s="25"/>
      <c r="AA41" s="25"/>
    </row>
    <row r="42" spans="2:7" ht="14.25" thickTop="1">
      <c r="B42" s="41">
        <f aca="true" t="shared" si="0" ref="B42:D47">IF(B8="","",B8)</f>
        <v>0.89</v>
      </c>
      <c r="C42" s="42">
        <f t="shared" si="0"/>
        <v>0.89</v>
      </c>
      <c r="D42" s="42" t="str">
        <f t="shared" si="0"/>
        <v>砂質土</v>
      </c>
      <c r="E42" s="43">
        <f>IF(H8="","",H8)</f>
        <v>2831</v>
      </c>
      <c r="F42" s="42"/>
      <c r="G42" s="132">
        <f>1/E42*LN(($G$31+2*C42*TAN($G$36*PI()/180))*($G$32+2*0*TAN($G$36*PI()/180))/(($G$32+2*C42*TAN($G$36*PI()/180))*($G$31+2*0*TAN($G$36*PI()/180))))</f>
        <v>3.759510294970738E-05</v>
      </c>
    </row>
    <row r="43" spans="2:7" ht="13.5">
      <c r="B43" s="44">
        <f t="shared" si="0"/>
        <v>4.4</v>
      </c>
      <c r="C43" s="45">
        <f t="shared" si="0"/>
        <v>5.29</v>
      </c>
      <c r="D43" s="45" t="str">
        <f t="shared" si="0"/>
        <v>砂礫</v>
      </c>
      <c r="E43" s="46">
        <f>IF(H9="","",H9)</f>
        <v>17346</v>
      </c>
      <c r="F43" s="45"/>
      <c r="G43" s="144">
        <f>1/E43*LN(($G$31+2*C43*TAN($G$36*PI()/180))*($G$32+2*C42*TAN($G$36*PI()/180))/(($G$32+2*C43*TAN($G$36*PI()/180))*($G$31+2*C42*TAN($G$36*PI()/180))))</f>
        <v>2.0110690478981268E-05</v>
      </c>
    </row>
    <row r="44" spans="2:7" ht="13.5">
      <c r="B44" s="44">
        <f t="shared" si="0"/>
        <v>0.9</v>
      </c>
      <c r="C44" s="45">
        <f t="shared" si="0"/>
        <v>6.19</v>
      </c>
      <c r="D44" s="45" t="str">
        <f t="shared" si="0"/>
        <v>砂質土</v>
      </c>
      <c r="E44" s="46">
        <f>IF(H10="","",H10)</f>
        <v>16100</v>
      </c>
      <c r="F44" s="45"/>
      <c r="G44" s="144">
        <f>1/E44*LN(($G$31+2*C44*TAN($G$36*PI()/180))*($G$32+2*C43*TAN($G$36*PI()/180))/(($G$32+2*C44*TAN($G$36*PI()/180))*($G$31+2*C43*TAN($G$36*PI()/180))))</f>
        <v>3.0673517138215255E-06</v>
      </c>
    </row>
    <row r="45" spans="2:7" ht="13.5">
      <c r="B45" s="44">
        <f t="shared" si="0"/>
        <v>4.15</v>
      </c>
      <c r="C45" s="45">
        <f t="shared" si="0"/>
        <v>10.34</v>
      </c>
      <c r="D45" s="45" t="str">
        <f t="shared" si="0"/>
        <v>砂礫</v>
      </c>
      <c r="E45" s="46">
        <f>IF(H11="","",H11)</f>
        <v>21700</v>
      </c>
      <c r="F45" s="45"/>
      <c r="G45" s="144">
        <f>1/E45*LN(($G$31+2*C45*TAN($G$36*PI()/180))*($G$32+2*C44*TAN($G$36*PI()/180))/(($G$32+2*C45*TAN($G$36*PI()/180))*($G$31+2*C44*TAN($G$36*PI()/180))))</f>
        <v>8.099554031595225E-06</v>
      </c>
    </row>
    <row r="46" spans="2:7" ht="13.5">
      <c r="B46" s="44">
        <f t="shared" si="0"/>
      </c>
      <c r="C46" s="45"/>
      <c r="D46" s="45"/>
      <c r="E46" s="46"/>
      <c r="F46" s="45"/>
      <c r="G46" s="131"/>
    </row>
    <row r="47" spans="2:7" ht="13.5">
      <c r="B47" s="44">
        <f t="shared" si="0"/>
      </c>
      <c r="C47" s="45"/>
      <c r="D47" s="45"/>
      <c r="E47" s="46"/>
      <c r="F47" s="45"/>
      <c r="G47" s="47"/>
    </row>
    <row r="48" spans="2:7" ht="13.5">
      <c r="B48" s="44">
        <f>IF(B14="","",B14)</f>
      </c>
      <c r="C48" s="45"/>
      <c r="D48" s="45"/>
      <c r="E48" s="46"/>
      <c r="F48" s="45"/>
      <c r="G48" s="48"/>
    </row>
    <row r="49" spans="2:7" ht="14.25" thickBot="1">
      <c r="B49" s="49" t="s">
        <v>129</v>
      </c>
      <c r="C49" s="50">
        <f>C45</f>
        <v>10.34</v>
      </c>
      <c r="D49" s="50"/>
      <c r="E49" s="51"/>
      <c r="F49" s="133">
        <f>LN(($G$31+2*$C$49*TAN(G36*PI()/180))*$G$32/(($G$32+2*$C$49*TAN(G36*PI()/180))*$G$31))</f>
        <v>0.6804164585771737</v>
      </c>
      <c r="G49" s="143">
        <f>SUM(G42:G48)</f>
        <v>6.88726991741054E-05</v>
      </c>
    </row>
    <row r="50" spans="2:7" ht="13.5">
      <c r="B50" s="53"/>
      <c r="C50" s="185" t="s">
        <v>128</v>
      </c>
      <c r="D50" s="134">
        <f>F49</f>
        <v>0.6804164585771737</v>
      </c>
      <c r="E50" s="187">
        <f>D50/D51</f>
        <v>9879.334870514196</v>
      </c>
      <c r="F50" s="189" t="s">
        <v>63</v>
      </c>
      <c r="G50" s="54"/>
    </row>
    <row r="51" spans="2:7" ht="14.25" thickBot="1">
      <c r="B51" s="55"/>
      <c r="C51" s="186"/>
      <c r="D51" s="135">
        <f>G49</f>
        <v>6.88726991741054E-05</v>
      </c>
      <c r="E51" s="188"/>
      <c r="F51" s="190"/>
      <c r="G51" s="56"/>
    </row>
  </sheetData>
  <sheetProtection/>
  <mergeCells count="61">
    <mergeCell ref="E15:E16"/>
    <mergeCell ref="E17:E18"/>
    <mergeCell ref="E19:E20"/>
    <mergeCell ref="E24:F24"/>
    <mergeCell ref="E25:F25"/>
    <mergeCell ref="C26:C27"/>
    <mergeCell ref="E26:E27"/>
    <mergeCell ref="F26:I26"/>
    <mergeCell ref="F27:I27"/>
    <mergeCell ref="B5:B6"/>
    <mergeCell ref="C17:C18"/>
    <mergeCell ref="D15:D16"/>
    <mergeCell ref="B24:B27"/>
    <mergeCell ref="D24:D25"/>
    <mergeCell ref="F5:G5"/>
    <mergeCell ref="C5:C6"/>
    <mergeCell ref="D5:D7"/>
    <mergeCell ref="E5:E7"/>
    <mergeCell ref="G21:H22"/>
    <mergeCell ref="F39:F41"/>
    <mergeCell ref="G39:G41"/>
    <mergeCell ref="C50:C51"/>
    <mergeCell ref="E50:E51"/>
    <mergeCell ref="F50:F51"/>
    <mergeCell ref="B39:B40"/>
    <mergeCell ref="C39:C40"/>
    <mergeCell ref="D39:D41"/>
    <mergeCell ref="L32:L33"/>
    <mergeCell ref="M30:M31"/>
    <mergeCell ref="N30:O30"/>
    <mergeCell ref="P28:P29"/>
    <mergeCell ref="P30:P31"/>
    <mergeCell ref="P32:P33"/>
    <mergeCell ref="V4:W4"/>
    <mergeCell ref="W3:X3"/>
    <mergeCell ref="X4:Y4"/>
    <mergeCell ref="Y3:Z3"/>
    <mergeCell ref="T8:U8"/>
    <mergeCell ref="K30:K31"/>
    <mergeCell ref="L28:L29"/>
    <mergeCell ref="L30:L31"/>
    <mergeCell ref="AA32:AA33"/>
    <mergeCell ref="X30:X31"/>
    <mergeCell ref="Y30:Y31"/>
    <mergeCell ref="Y6:Z6"/>
    <mergeCell ref="Y8:Z8"/>
    <mergeCell ref="AA7:AA8"/>
    <mergeCell ref="AA9:AA10"/>
    <mergeCell ref="U26:Y26"/>
    <mergeCell ref="V10:W10"/>
    <mergeCell ref="V6:W6"/>
    <mergeCell ref="U40:U41"/>
    <mergeCell ref="T13:T14"/>
    <mergeCell ref="T19:T20"/>
    <mergeCell ref="Z32:Z33"/>
    <mergeCell ref="W36:X36"/>
    <mergeCell ref="U38:U39"/>
    <mergeCell ref="V27:W27"/>
    <mergeCell ref="U34:U35"/>
    <mergeCell ref="T36:T37"/>
    <mergeCell ref="U36:U37"/>
  </mergeCells>
  <printOptions/>
  <pageMargins left="1.1811023622047245" right="0.1968503937007874" top="0.984251968503937" bottom="0.984251968503937" header="0.5118110236220472" footer="0.5118110236220472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C25" sqref="C25"/>
    </sheetView>
  </sheetViews>
  <sheetFormatPr defaultColWidth="9.00390625" defaultRowHeight="13.5"/>
  <cols>
    <col min="13" max="13" width="9.50390625" style="0" bestFit="1" customWidth="1"/>
    <col min="16" max="16" width="12.625" style="0" customWidth="1"/>
  </cols>
  <sheetData>
    <row r="1" spans="1:3" ht="24" customHeight="1" thickBot="1">
      <c r="A1" s="206" t="s">
        <v>121</v>
      </c>
      <c r="B1" s="207"/>
      <c r="C1" s="207"/>
    </row>
    <row r="2" spans="1:14" ht="18" customHeight="1">
      <c r="A2" s="116"/>
      <c r="B2" s="219" t="s">
        <v>118</v>
      </c>
      <c r="C2" s="219"/>
      <c r="D2" s="219"/>
      <c r="E2" s="219"/>
      <c r="F2" s="219"/>
      <c r="G2" s="219" t="s">
        <v>130</v>
      </c>
      <c r="H2" s="219"/>
      <c r="I2" s="219"/>
      <c r="J2" s="219"/>
      <c r="K2" s="219"/>
      <c r="L2" s="121" t="s">
        <v>119</v>
      </c>
      <c r="M2" s="140">
        <f>'荷重計算'!E50</f>
        <v>9879.334870514196</v>
      </c>
      <c r="N2" s="124" t="s">
        <v>131</v>
      </c>
    </row>
    <row r="3" spans="1:14" ht="18" customHeight="1">
      <c r="A3" s="117" t="s">
        <v>123</v>
      </c>
      <c r="B3" s="108">
        <f>'荷重計算'!W21</f>
        <v>13</v>
      </c>
      <c r="C3" s="108">
        <f>'荷重計算'!W22</f>
        <v>33.16</v>
      </c>
      <c r="D3" s="108">
        <f>'荷重計算'!V4</f>
        <v>7</v>
      </c>
      <c r="E3" s="108"/>
      <c r="F3" s="107"/>
      <c r="G3" s="145" t="s">
        <v>89</v>
      </c>
      <c r="H3" s="145" t="s">
        <v>88</v>
      </c>
      <c r="I3" s="145" t="s">
        <v>134</v>
      </c>
      <c r="J3" s="107"/>
      <c r="K3" s="107"/>
      <c r="L3" s="122"/>
      <c r="M3" s="127"/>
      <c r="N3" s="125"/>
    </row>
    <row r="4" spans="1:14" ht="18" customHeight="1" thickBot="1">
      <c r="A4" s="118" t="s">
        <v>124</v>
      </c>
      <c r="B4" s="112">
        <f>B3/2</f>
        <v>6.5</v>
      </c>
      <c r="C4" s="112">
        <f>C3/2</f>
        <v>16.58</v>
      </c>
      <c r="D4" s="112">
        <f>D3/2</f>
        <v>3.5</v>
      </c>
      <c r="E4" s="112"/>
      <c r="F4" s="110"/>
      <c r="G4" s="112">
        <f>'荷重計算'!Y15</f>
        <v>65.10000000000001</v>
      </c>
      <c r="H4" s="112">
        <f>'荷重計算'!Y16</f>
        <v>103.78800000000001</v>
      </c>
      <c r="I4" s="112">
        <f>'荷重計算'!W29</f>
        <v>9.8</v>
      </c>
      <c r="J4" s="112"/>
      <c r="K4" s="110"/>
      <c r="L4" s="123" t="s">
        <v>120</v>
      </c>
      <c r="M4" s="141">
        <f>'荷重計算'!C49</f>
        <v>10.34</v>
      </c>
      <c r="N4" s="126" t="s">
        <v>6</v>
      </c>
    </row>
    <row r="5" spans="1:14" ht="18" customHeight="1">
      <c r="A5" s="120" t="s">
        <v>78</v>
      </c>
      <c r="B5" s="219" t="s">
        <v>116</v>
      </c>
      <c r="C5" s="219"/>
      <c r="D5" s="219"/>
      <c r="E5" s="219"/>
      <c r="F5" s="219"/>
      <c r="G5" s="219" t="s">
        <v>117</v>
      </c>
      <c r="H5" s="219"/>
      <c r="I5" s="219"/>
      <c r="J5" s="219"/>
      <c r="K5" s="219"/>
      <c r="L5" s="211" t="s">
        <v>114</v>
      </c>
      <c r="M5" s="215" t="s">
        <v>115</v>
      </c>
      <c r="N5" s="216"/>
    </row>
    <row r="6" spans="1:16" ht="18" customHeight="1" thickBot="1">
      <c r="A6" s="119" t="s">
        <v>96</v>
      </c>
      <c r="B6" s="111" t="s">
        <v>79</v>
      </c>
      <c r="C6" s="111" t="s">
        <v>77</v>
      </c>
      <c r="D6" s="111" t="s">
        <v>110</v>
      </c>
      <c r="E6" s="111"/>
      <c r="F6" s="111"/>
      <c r="G6" s="111" t="s">
        <v>111</v>
      </c>
      <c r="H6" s="111" t="s">
        <v>112</v>
      </c>
      <c r="I6" s="111" t="s">
        <v>113</v>
      </c>
      <c r="J6" s="111"/>
      <c r="K6" s="111"/>
      <c r="L6" s="212"/>
      <c r="M6" s="217"/>
      <c r="N6" s="218"/>
      <c r="P6" s="130"/>
    </row>
    <row r="7" spans="1:14" ht="18" customHeight="1">
      <c r="A7" s="113">
        <v>0</v>
      </c>
      <c r="B7" s="142">
        <v>14.45</v>
      </c>
      <c r="C7" s="142">
        <f>14.45+4.65</f>
        <v>19.1</v>
      </c>
      <c r="D7" s="142">
        <v>14.45</v>
      </c>
      <c r="E7" s="136"/>
      <c r="F7" s="114"/>
      <c r="G7" s="115">
        <f>-3*$B$4*$G$4/($M$2*PI())*LN(SIN(ATAN($B$4/$M$4)))*(1-0.75/PI()*((1+B7/$B$4)*LN(ABS(1+B7/$B$4))+(1-B7/$B$4)*LN(ABS(1-B7/$B$4))))*100</f>
        <v>0.40832088527733224</v>
      </c>
      <c r="H7" s="115">
        <f>-3*$C$4*$H$4/($M$2*PI())*LN(SIN(ATAN($C$4/$M$4)))*(1-0.75/PI()*((1+C7/$C$4)*LN(ABS(1+C7/$C$4))+(1-C7/$C$4)*LN(ABS(1-C7/$C$4))))*100</f>
        <v>1.4697139911333539</v>
      </c>
      <c r="I7" s="115">
        <v>0</v>
      </c>
      <c r="J7" s="115"/>
      <c r="K7" s="115"/>
      <c r="L7" s="115">
        <f>SUM(G7:K7)</f>
        <v>1.8780348764106862</v>
      </c>
      <c r="M7" s="213"/>
      <c r="N7" s="214"/>
    </row>
    <row r="8" spans="1:14" ht="18" customHeight="1">
      <c r="A8" s="1">
        <v>2</v>
      </c>
      <c r="B8" s="108">
        <f>ABS($B$7-A8)</f>
        <v>12.45</v>
      </c>
      <c r="C8" s="108">
        <f>ABS($C$7-A8)</f>
        <v>17.1</v>
      </c>
      <c r="D8" s="108">
        <f>ABS($D$7-A8)</f>
        <v>12.45</v>
      </c>
      <c r="E8" s="107"/>
      <c r="F8" s="107"/>
      <c r="G8" s="115">
        <f aca="true" t="shared" si="0" ref="G8:G24">-3*$B$4*$G$4/($M$2*PI())*LN(SIN(ATAN($B$4/$M$4)))*(1-0.75/PI()*((1+B8/$B$4)*LN(ABS(1+B8/$B$4))+(1-B8/$B$4)*LN(ABS(1-B8/$B$4))))*100</f>
        <v>0.6087238129293049</v>
      </c>
      <c r="H8" s="115">
        <f aca="true" t="shared" si="1" ref="H8:H24">-3*$C$4*$H$4/($M$2*PI())*LN(SIN(ATAN($C$4/$M$4)))*(1-0.75/PI()*((1+C8/$C$4)*LN(ABS(1+C8/$C$4))+(1-C8/$C$4)*LN(ABS(1-C8/$C$4))))*100</f>
        <v>1.7224004982072636</v>
      </c>
      <c r="I8" s="115">
        <v>0</v>
      </c>
      <c r="J8" s="115"/>
      <c r="K8" s="115"/>
      <c r="L8" s="115">
        <f aca="true" t="shared" si="2" ref="L8:L21">SUM(G8:K8)</f>
        <v>2.3311243111365685</v>
      </c>
      <c r="M8" s="204"/>
      <c r="N8" s="205"/>
    </row>
    <row r="9" spans="1:14" ht="18" customHeight="1">
      <c r="A9" s="1">
        <f>A8+2</f>
        <v>4</v>
      </c>
      <c r="B9" s="108">
        <f aca="true" t="shared" si="3" ref="B9:B24">ABS($B$7-A9)</f>
        <v>10.45</v>
      </c>
      <c r="C9" s="108">
        <f aca="true" t="shared" si="4" ref="C9:C21">ABS($C$7-A9)</f>
        <v>15.100000000000001</v>
      </c>
      <c r="D9" s="108">
        <f aca="true" t="shared" si="5" ref="D9:D21">ABS($D$7-A9)</f>
        <v>10.45</v>
      </c>
      <c r="E9" s="107"/>
      <c r="F9" s="107"/>
      <c r="G9" s="115">
        <f t="shared" si="0"/>
        <v>0.8540439316798262</v>
      </c>
      <c r="H9" s="115">
        <f t="shared" si="1"/>
        <v>2.065972473191518</v>
      </c>
      <c r="I9" s="115">
        <f aca="true" t="shared" si="6" ref="I9:I19">-3*$D$4*$I$4/($M$2*PI())*LN(SIN(ATAN($D$4/$M$4)))*(1-0.75/PI()*((1+D9/$D$4)*LN(ABS(1+D9/$D$4))+(1-D9/$D$4)*LN(ABS(1-D9/$D$4))))*100</f>
        <v>0.003586420905164145</v>
      </c>
      <c r="J9" s="115"/>
      <c r="K9" s="115"/>
      <c r="L9" s="115">
        <f t="shared" si="2"/>
        <v>2.9236028257765083</v>
      </c>
      <c r="M9" s="204"/>
      <c r="N9" s="205"/>
    </row>
    <row r="10" spans="1:14" ht="18" customHeight="1">
      <c r="A10" s="1">
        <f>A9+2</f>
        <v>6</v>
      </c>
      <c r="B10" s="108">
        <f t="shared" si="3"/>
        <v>8.45</v>
      </c>
      <c r="C10" s="108">
        <f t="shared" si="4"/>
        <v>13.100000000000001</v>
      </c>
      <c r="D10" s="108">
        <f t="shared" si="5"/>
        <v>8.45</v>
      </c>
      <c r="E10" s="107"/>
      <c r="F10" s="107"/>
      <c r="G10" s="115">
        <f t="shared" si="0"/>
        <v>1.1774900647998459</v>
      </c>
      <c r="H10" s="115">
        <f t="shared" si="1"/>
        <v>2.266119885294451</v>
      </c>
      <c r="I10" s="115">
        <f t="shared" si="6"/>
        <v>0.04379006928183308</v>
      </c>
      <c r="J10" s="115"/>
      <c r="K10" s="115"/>
      <c r="L10" s="115">
        <f t="shared" si="2"/>
        <v>3.48740001937613</v>
      </c>
      <c r="M10" s="204"/>
      <c r="N10" s="205"/>
    </row>
    <row r="11" spans="1:14" ht="18" customHeight="1">
      <c r="A11" s="1">
        <v>6.4</v>
      </c>
      <c r="B11" s="108">
        <f t="shared" si="3"/>
        <v>8.049999999999999</v>
      </c>
      <c r="C11" s="108">
        <f>ABS($C$7-A11)</f>
        <v>12.700000000000001</v>
      </c>
      <c r="D11" s="108">
        <f>ABS($D$7-A11)</f>
        <v>8.049999999999999</v>
      </c>
      <c r="E11" s="107"/>
      <c r="F11" s="107"/>
      <c r="G11" s="115">
        <f>-3*$B$4*$G$4/($M$2*PI())*LN(SIN(ATAN($B$4/$M$4)))*(1-0.75/PI()*((1+B11/$B$4)*LN(ABS(1+B11/$B$4))+(1-B11/$B$4)*LN(ABS(1-B11/$B$4))))*100</f>
        <v>1.2583600018123613</v>
      </c>
      <c r="H11" s="115">
        <f>-3*$C$4*$H$4/($M$2*PI())*LN(SIN(ATAN($C$4/$M$4)))*(1-0.75/PI()*((1+C11/$C$4)*LN(ABS(1+C11/$C$4))+(1-C11/$C$4)*LN(ABS(1-C11/$C$4))))*100</f>
        <v>2.2988723511263</v>
      </c>
      <c r="I11" s="115">
        <f>-3*$D$4*$I$4/($M$2*PI())*LN(SIN(ATAN($D$4/$M$4)))*(1-0.75/PI()*((1+D11/$D$4)*LN(ABS(1+D11/$D$4))+(1-D11/$D$4)*LN(ABS(1-D11/$D$4))))*100</f>
        <v>0.053111817564318174</v>
      </c>
      <c r="J11" s="115"/>
      <c r="K11" s="115"/>
      <c r="L11" s="115">
        <f>SUM(G11:K11)</f>
        <v>3.6103441705029797</v>
      </c>
      <c r="M11" s="204"/>
      <c r="N11" s="205"/>
    </row>
    <row r="12" spans="1:14" ht="18" customHeight="1">
      <c r="A12" s="1">
        <f>A10+2</f>
        <v>8</v>
      </c>
      <c r="B12" s="108">
        <f t="shared" si="3"/>
        <v>6.449999999999999</v>
      </c>
      <c r="C12" s="108">
        <f t="shared" si="4"/>
        <v>11.100000000000001</v>
      </c>
      <c r="D12" s="108">
        <f t="shared" si="5"/>
        <v>6.449999999999999</v>
      </c>
      <c r="E12" s="107"/>
      <c r="F12" s="107"/>
      <c r="G12" s="115">
        <f t="shared" si="0"/>
        <v>1.7570504406662475</v>
      </c>
      <c r="H12" s="115">
        <f t="shared" si="1"/>
        <v>2.4128489450204396</v>
      </c>
      <c r="I12" s="115">
        <f t="shared" si="6"/>
        <v>0.0967354565276758</v>
      </c>
      <c r="J12" s="115"/>
      <c r="K12" s="115"/>
      <c r="L12" s="115">
        <f t="shared" si="2"/>
        <v>4.266634842214363</v>
      </c>
      <c r="M12" s="204"/>
      <c r="N12" s="205"/>
    </row>
    <row r="13" spans="1:14" ht="18" customHeight="1">
      <c r="A13" s="1">
        <f>A12+2</f>
        <v>10</v>
      </c>
      <c r="B13" s="108">
        <f t="shared" si="3"/>
        <v>4.449999999999999</v>
      </c>
      <c r="C13" s="108">
        <f t="shared" si="4"/>
        <v>9.100000000000001</v>
      </c>
      <c r="D13" s="108">
        <f t="shared" si="5"/>
        <v>4.449999999999999</v>
      </c>
      <c r="E13" s="107"/>
      <c r="F13" s="107"/>
      <c r="G13" s="115">
        <f t="shared" si="0"/>
        <v>2.2628011640632923</v>
      </c>
      <c r="H13" s="115">
        <f t="shared" si="1"/>
        <v>2.524497194207492</v>
      </c>
      <c r="I13" s="115">
        <f t="shared" si="6"/>
        <v>0.17748352557013192</v>
      </c>
      <c r="J13" s="115"/>
      <c r="K13" s="115"/>
      <c r="L13" s="115">
        <f t="shared" si="2"/>
        <v>4.964781883840916</v>
      </c>
      <c r="M13" s="204"/>
      <c r="N13" s="205"/>
    </row>
    <row r="14" spans="1:14" ht="18" customHeight="1">
      <c r="A14" s="1">
        <v>11.15</v>
      </c>
      <c r="B14" s="108">
        <f t="shared" si="3"/>
        <v>3.299999999999999</v>
      </c>
      <c r="C14" s="108">
        <f t="shared" si="4"/>
        <v>7.950000000000001</v>
      </c>
      <c r="D14" s="108">
        <f t="shared" si="5"/>
        <v>3.299999999999999</v>
      </c>
      <c r="E14" s="107"/>
      <c r="F14" s="107"/>
      <c r="G14" s="115">
        <f t="shared" si="0"/>
        <v>2.4133779301144336</v>
      </c>
      <c r="H14" s="115">
        <f t="shared" si="1"/>
        <v>2.575962673401483</v>
      </c>
      <c r="I14" s="115">
        <f t="shared" si="6"/>
        <v>0.27567684725910585</v>
      </c>
      <c r="J14" s="115"/>
      <c r="K14" s="115"/>
      <c r="L14" s="115">
        <f t="shared" si="2"/>
        <v>5.265017450775023</v>
      </c>
      <c r="M14" s="204"/>
      <c r="N14" s="205"/>
    </row>
    <row r="15" spans="1:14" ht="18" customHeight="1">
      <c r="A15" s="1">
        <v>14.65</v>
      </c>
      <c r="B15" s="108">
        <f t="shared" si="3"/>
        <v>0.20000000000000107</v>
      </c>
      <c r="C15" s="108">
        <f t="shared" si="4"/>
        <v>4.450000000000001</v>
      </c>
      <c r="D15" s="108">
        <f t="shared" si="5"/>
        <v>0.20000000000000107</v>
      </c>
      <c r="E15" s="107"/>
      <c r="F15" s="107"/>
      <c r="G15" s="115">
        <f t="shared" si="0"/>
        <v>2.579175089695567</v>
      </c>
      <c r="H15" s="115">
        <f t="shared" si="1"/>
        <v>2.684714110099215</v>
      </c>
      <c r="I15" s="115">
        <f t="shared" si="6"/>
        <v>0.37683226549955</v>
      </c>
      <c r="J15" s="115"/>
      <c r="K15" s="115"/>
      <c r="L15" s="115">
        <f t="shared" si="2"/>
        <v>5.640721465294332</v>
      </c>
      <c r="M15" s="204"/>
      <c r="N15" s="205"/>
    </row>
    <row r="16" spans="1:14" ht="18" customHeight="1">
      <c r="A16" s="1">
        <v>18.15</v>
      </c>
      <c r="B16" s="108">
        <f t="shared" si="3"/>
        <v>3.6999999999999993</v>
      </c>
      <c r="C16" s="108">
        <f t="shared" si="4"/>
        <v>0.9500000000000028</v>
      </c>
      <c r="D16" s="108">
        <f t="shared" si="5"/>
        <v>3.6999999999999993</v>
      </c>
      <c r="E16" s="107"/>
      <c r="F16" s="107"/>
      <c r="G16" s="115">
        <f t="shared" si="0"/>
        <v>2.3677220047217156</v>
      </c>
      <c r="H16" s="115">
        <f t="shared" si="1"/>
        <v>2.7301406259003302</v>
      </c>
      <c r="I16" s="115">
        <f t="shared" si="6"/>
        <v>0.22880642409633128</v>
      </c>
      <c r="J16" s="115"/>
      <c r="K16" s="115"/>
      <c r="L16" s="115">
        <f t="shared" si="2"/>
        <v>5.326669054718377</v>
      </c>
      <c r="M16" s="204"/>
      <c r="N16" s="205"/>
    </row>
    <row r="17" spans="1:14" ht="18" customHeight="1">
      <c r="A17" s="1">
        <v>20</v>
      </c>
      <c r="B17" s="108">
        <f t="shared" si="3"/>
        <v>5.550000000000001</v>
      </c>
      <c r="C17" s="108">
        <f t="shared" si="4"/>
        <v>0.8999999999999986</v>
      </c>
      <c r="D17" s="108">
        <f t="shared" si="5"/>
        <v>5.550000000000001</v>
      </c>
      <c r="E17" s="107"/>
      <c r="F17" s="107"/>
      <c r="G17" s="115">
        <f t="shared" si="0"/>
        <v>2.048111823502973</v>
      </c>
      <c r="H17" s="115">
        <f t="shared" si="1"/>
        <v>2.7303603417171507</v>
      </c>
      <c r="I17" s="115">
        <f t="shared" si="6"/>
        <v>0.12775987008634387</v>
      </c>
      <c r="J17" s="115"/>
      <c r="K17" s="115"/>
      <c r="L17" s="115">
        <f t="shared" si="2"/>
        <v>4.906232035306467</v>
      </c>
      <c r="M17" s="204"/>
      <c r="N17" s="205"/>
    </row>
    <row r="18" spans="1:14" ht="18" customHeight="1">
      <c r="A18" s="1">
        <f>A17+2</f>
        <v>22</v>
      </c>
      <c r="B18" s="108">
        <f t="shared" si="3"/>
        <v>7.550000000000001</v>
      </c>
      <c r="C18" s="108">
        <f t="shared" si="4"/>
        <v>2.8999999999999986</v>
      </c>
      <c r="D18" s="108">
        <f t="shared" si="5"/>
        <v>7.550000000000001</v>
      </c>
      <c r="E18" s="107"/>
      <c r="F18" s="107"/>
      <c r="G18" s="115">
        <f t="shared" si="0"/>
        <v>1.3722526105329245</v>
      </c>
      <c r="H18" s="115">
        <f t="shared" si="1"/>
        <v>2.7122247017400354</v>
      </c>
      <c r="I18" s="115">
        <f t="shared" si="6"/>
        <v>0.06554489277209338</v>
      </c>
      <c r="J18" s="115"/>
      <c r="K18" s="115"/>
      <c r="L18" s="115">
        <f t="shared" si="2"/>
        <v>4.150022205045054</v>
      </c>
      <c r="M18" s="204"/>
      <c r="N18" s="205"/>
    </row>
    <row r="19" spans="1:14" ht="18" customHeight="1">
      <c r="A19" s="1">
        <v>24.15</v>
      </c>
      <c r="B19" s="108">
        <f t="shared" si="3"/>
        <v>9.7</v>
      </c>
      <c r="C19" s="108">
        <f t="shared" si="4"/>
        <v>5.049999999999997</v>
      </c>
      <c r="D19" s="108">
        <f t="shared" si="5"/>
        <v>9.7</v>
      </c>
      <c r="E19" s="107"/>
      <c r="F19" s="107"/>
      <c r="G19" s="115">
        <f t="shared" si="0"/>
        <v>0.9631729973708557</v>
      </c>
      <c r="H19" s="115">
        <f t="shared" si="1"/>
        <v>2.6707977855938947</v>
      </c>
      <c r="I19" s="115">
        <f t="shared" si="6"/>
        <v>0.017580734358737627</v>
      </c>
      <c r="J19" s="115"/>
      <c r="K19" s="115"/>
      <c r="L19" s="115">
        <f t="shared" si="2"/>
        <v>3.651551517323488</v>
      </c>
      <c r="M19" s="204"/>
      <c r="N19" s="205"/>
    </row>
    <row r="20" spans="1:14" ht="18" customHeight="1">
      <c r="A20" s="1">
        <v>27.15</v>
      </c>
      <c r="B20" s="108">
        <f t="shared" si="3"/>
        <v>12.7</v>
      </c>
      <c r="C20" s="108">
        <f t="shared" si="4"/>
        <v>8.049999999999997</v>
      </c>
      <c r="D20" s="108">
        <f t="shared" si="5"/>
        <v>12.7</v>
      </c>
      <c r="E20" s="107"/>
      <c r="F20" s="107"/>
      <c r="G20" s="115">
        <f t="shared" si="0"/>
        <v>0.5816192897767094</v>
      </c>
      <c r="H20" s="115">
        <f t="shared" si="1"/>
        <v>2.5718219481835147</v>
      </c>
      <c r="I20" s="115">
        <v>0</v>
      </c>
      <c r="J20" s="115"/>
      <c r="K20" s="115"/>
      <c r="L20" s="115">
        <f t="shared" si="2"/>
        <v>3.153441237960224</v>
      </c>
      <c r="M20" s="204"/>
      <c r="N20" s="205"/>
    </row>
    <row r="21" spans="1:14" ht="18" customHeight="1">
      <c r="A21" s="1">
        <v>28</v>
      </c>
      <c r="B21" s="108">
        <f t="shared" si="3"/>
        <v>13.55</v>
      </c>
      <c r="C21" s="108">
        <f t="shared" si="4"/>
        <v>8.899999999999999</v>
      </c>
      <c r="D21" s="108">
        <f t="shared" si="5"/>
        <v>13.55</v>
      </c>
      <c r="E21" s="107"/>
      <c r="F21" s="107"/>
      <c r="G21" s="115">
        <f t="shared" si="0"/>
        <v>0.4941107039743594</v>
      </c>
      <c r="H21" s="115">
        <f t="shared" si="1"/>
        <v>2.534067633714199</v>
      </c>
      <c r="I21" s="115">
        <v>0</v>
      </c>
      <c r="J21" s="115"/>
      <c r="K21" s="115"/>
      <c r="L21" s="115">
        <f t="shared" si="2"/>
        <v>3.0281783376885585</v>
      </c>
      <c r="M21" s="204"/>
      <c r="N21" s="205"/>
    </row>
    <row r="22" spans="1:14" ht="18" customHeight="1">
      <c r="A22" s="1">
        <v>29.05</v>
      </c>
      <c r="B22" s="108">
        <f t="shared" si="3"/>
        <v>14.600000000000001</v>
      </c>
      <c r="C22" s="108">
        <f>ABS($C$7-A22)</f>
        <v>9.95</v>
      </c>
      <c r="D22" s="108">
        <f>ABS($D$7-A22)</f>
        <v>14.600000000000001</v>
      </c>
      <c r="E22" s="107"/>
      <c r="F22" s="107"/>
      <c r="G22" s="115">
        <f>-3*$B$4*$G$4/($M$2*PI())*LN(SIN(ATAN($B$4/$M$4)))*(1-0.75/PI()*((1+B22/$B$4)*LN(ABS(1+B22/$B$4))+(1-B22/$B$4)*LN(ABS(1-B22/$B$4))))*100</f>
        <v>0.394632000025758</v>
      </c>
      <c r="H22" s="115">
        <f>-3*$C$4*$H$4/($M$2*PI())*LN(SIN(ATAN($C$4/$M$4)))*(1-0.75/PI()*((1+C22/$C$4)*LN(ABS(1+C22/$C$4))+(1-C22/$C$4)*LN(ABS(1-C22/$C$4))))*100</f>
        <v>2.480725324180939</v>
      </c>
      <c r="I22" s="115">
        <v>0</v>
      </c>
      <c r="J22" s="115"/>
      <c r="K22" s="115"/>
      <c r="L22" s="115">
        <f>SUM(G22:K22)</f>
        <v>2.875357324206697</v>
      </c>
      <c r="M22" s="204"/>
      <c r="N22" s="205"/>
    </row>
    <row r="23" spans="1:14" ht="18" customHeight="1">
      <c r="A23" s="1">
        <f>A21+2</f>
        <v>30</v>
      </c>
      <c r="B23" s="108">
        <f t="shared" si="3"/>
        <v>15.55</v>
      </c>
      <c r="C23" s="108">
        <f>ABS($C$7-A23)</f>
        <v>10.899999999999999</v>
      </c>
      <c r="D23" s="108">
        <f>ABS($D$7-A23)</f>
        <v>15.55</v>
      </c>
      <c r="E23" s="107"/>
      <c r="F23" s="107"/>
      <c r="G23" s="115">
        <f t="shared" si="0"/>
        <v>0.3115404975992614</v>
      </c>
      <c r="H23" s="115">
        <f t="shared" si="1"/>
        <v>2.4254221705575936</v>
      </c>
      <c r="I23" s="115">
        <v>0</v>
      </c>
      <c r="J23" s="115"/>
      <c r="K23" s="115"/>
      <c r="L23" s="115">
        <f>SUM(G23:K23)</f>
        <v>2.736962668156855</v>
      </c>
      <c r="M23" s="204"/>
      <c r="N23" s="205"/>
    </row>
    <row r="24" spans="1:14" ht="18" customHeight="1">
      <c r="A24" s="1">
        <v>31.1</v>
      </c>
      <c r="B24" s="108">
        <f t="shared" si="3"/>
        <v>16.650000000000002</v>
      </c>
      <c r="C24" s="108">
        <f>ABS($C$7-A24)</f>
        <v>12</v>
      </c>
      <c r="D24" s="108">
        <f>ABS($D$7-A24)</f>
        <v>16.650000000000002</v>
      </c>
      <c r="E24" s="107"/>
      <c r="F24" s="107"/>
      <c r="G24" s="115">
        <f t="shared" si="0"/>
        <v>0.22225809107018266</v>
      </c>
      <c r="H24" s="115">
        <f t="shared" si="1"/>
        <v>2.3518520733191624</v>
      </c>
      <c r="I24" s="115">
        <v>0</v>
      </c>
      <c r="J24" s="115"/>
      <c r="K24" s="115"/>
      <c r="L24" s="115">
        <f>SUM(G24:K24)</f>
        <v>2.574110164389345</v>
      </c>
      <c r="M24" s="204"/>
      <c r="N24" s="205"/>
    </row>
    <row r="25" spans="1:14" ht="18" customHeight="1" thickBo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208"/>
      <c r="N25" s="209"/>
    </row>
    <row r="26" spans="1:14" ht="13.5">
      <c r="A26" s="106"/>
      <c r="M26" s="210"/>
      <c r="N26" s="210"/>
    </row>
  </sheetData>
  <sheetProtection/>
  <mergeCells count="27">
    <mergeCell ref="B2:F2"/>
    <mergeCell ref="G2:K2"/>
    <mergeCell ref="M7:N7"/>
    <mergeCell ref="M8:N8"/>
    <mergeCell ref="M5:N6"/>
    <mergeCell ref="M9:N9"/>
    <mergeCell ref="B5:F5"/>
    <mergeCell ref="G5:K5"/>
    <mergeCell ref="M21:N21"/>
    <mergeCell ref="M14:N14"/>
    <mergeCell ref="M15:N15"/>
    <mergeCell ref="M16:N16"/>
    <mergeCell ref="M17:N17"/>
    <mergeCell ref="M10:N10"/>
    <mergeCell ref="M12:N12"/>
    <mergeCell ref="M13:N13"/>
    <mergeCell ref="M11:N11"/>
    <mergeCell ref="M22:N22"/>
    <mergeCell ref="A1:C1"/>
    <mergeCell ref="M25:N25"/>
    <mergeCell ref="M26:N26"/>
    <mergeCell ref="L5:L6"/>
    <mergeCell ref="M23:N23"/>
    <mergeCell ref="M24:N24"/>
    <mergeCell ref="M18:N18"/>
    <mergeCell ref="M19:N19"/>
    <mergeCell ref="M20:N20"/>
  </mergeCells>
  <printOptions/>
  <pageMargins left="0.8661417322834646" right="0.7874015748031497" top="1.1811023622047245" bottom="0.984251968503937" header="0.5118110236220472" footer="0.511811023622047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1999-09-17T12:33:24Z</cp:lastPrinted>
  <dcterms:created xsi:type="dcterms:W3CDTF">1999-08-04T02:12:23Z</dcterms:created>
  <dcterms:modified xsi:type="dcterms:W3CDTF">2022-08-19T10:48:41Z</dcterms:modified>
  <cp:category/>
  <cp:version/>
  <cp:contentType/>
  <cp:contentStatus/>
</cp:coreProperties>
</file>