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715" activeTab="0"/>
  </bookViews>
  <sheets>
    <sheet name="形状寸法" sheetId="1" r:id="rId1"/>
    <sheet name="カットオフ" sheetId="2" r:id="rId2"/>
  </sheets>
  <definedNames>
    <definedName name="印刷範囲" localSheetId="1">'カットオフ'!$A$1:$V$94</definedName>
    <definedName name="印刷範囲">#REF!</definedName>
    <definedName name="横印刷" localSheetId="1">'カットオフ'!#REF!</definedName>
    <definedName name="横印刷">#REF!</definedName>
    <definedName name="縦印刷" localSheetId="1">'カットオフ'!$A$1:$Y$99</definedName>
    <definedName name="縦印刷">#REF!</definedName>
  </definedNames>
  <calcPr fullCalcOnLoad="1" fullPrecision="0"/>
</workbook>
</file>

<file path=xl/sharedStrings.xml><?xml version="1.0" encoding="utf-8"?>
<sst xmlns="http://schemas.openxmlformats.org/spreadsheetml/2006/main" count="308" uniqueCount="127">
  <si>
    <t>摩擦係数</t>
  </si>
  <si>
    <t>地盤の許容支持力</t>
  </si>
  <si>
    <t>滑動に対する安全率</t>
  </si>
  <si>
    <t>計算結果</t>
  </si>
  <si>
    <t>基礎地盤の土質</t>
  </si>
  <si>
    <t>　b3=</t>
  </si>
  <si>
    <t>　b1=</t>
  </si>
  <si>
    <t>　b4=</t>
  </si>
  <si>
    <t>　b2=</t>
  </si>
  <si>
    <t>コンクリートの単位体積重量</t>
  </si>
  <si>
    <t>：</t>
  </si>
  <si>
    <r>
      <t>kN/m</t>
    </r>
    <r>
      <rPr>
        <vertAlign val="superscript"/>
        <sz val="10"/>
        <rFont val="ＭＳ 明朝"/>
        <family val="1"/>
      </rPr>
      <t>3</t>
    </r>
  </si>
  <si>
    <t>：</t>
  </si>
  <si>
    <t>：</t>
  </si>
  <si>
    <r>
      <t>kN/m</t>
    </r>
    <r>
      <rPr>
        <vertAlign val="superscript"/>
        <sz val="10"/>
        <rFont val="ＭＳ 明朝"/>
        <family val="1"/>
      </rPr>
      <t>2</t>
    </r>
  </si>
  <si>
    <t>：</t>
  </si>
  <si>
    <r>
      <t>地盤の支持力(kN/m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</si>
  <si>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安全率</t>
  </si>
  <si>
    <t>+</t>
  </si>
  <si>
    <t>kN/m</t>
  </si>
  <si>
    <t>a) 形状寸法</t>
  </si>
  <si>
    <t>-</t>
  </si>
  <si>
    <t>=</t>
  </si>
  <si>
    <t>f</t>
  </si>
  <si>
    <t>b5=</t>
  </si>
  <si>
    <t>b6=</t>
  </si>
  <si>
    <t>b7=</t>
  </si>
  <si>
    <t>σu</t>
  </si>
  <si>
    <t>σm</t>
  </si>
  <si>
    <t>b2</t>
  </si>
  <si>
    <t>×</t>
  </si>
  <si>
    <t>b7</t>
  </si>
  <si>
    <t>Vc</t>
  </si>
  <si>
    <t>×</t>
  </si>
  <si>
    <t>=</t>
  </si>
  <si>
    <t>× (</t>
  </si>
  <si>
    <t>b5</t>
  </si>
  <si>
    <t>+</t>
  </si>
  <si>
    <t>b8=</t>
  </si>
  <si>
    <t>b8</t>
  </si>
  <si>
    <t>)</t>
  </si>
  <si>
    <t>σc</t>
  </si>
  <si>
    <t>/</t>
  </si>
  <si>
    <t>kN/m</t>
  </si>
  <si>
    <t>σd</t>
  </si>
  <si>
    <t>　カットオフを設けた場合の滑動安全率は、堤体上流端～カットオフ上流端～カットオフ下流端を結ぶ折れ線をすべり面とし、各すべり面でHennyの式を適用する折れ線すべり法により求める。</t>
  </si>
  <si>
    <t>Hs</t>
  </si>
  <si>
    <t>H1</t>
  </si>
  <si>
    <t>cos</t>
  </si>
  <si>
    <t>θ</t>
  </si>
  <si>
    <t>V1</t>
  </si>
  <si>
    <t>sin</t>
  </si>
  <si>
    <t>Vs</t>
  </si>
  <si>
    <t>重力座標系の鉛直力 (kN/m)</t>
  </si>
  <si>
    <t>:</t>
  </si>
  <si>
    <t>n</t>
  </si>
  <si>
    <t>(</t>
  </si>
  <si>
    <t>Vs</t>
  </si>
  <si>
    <t>V2</t>
  </si>
  <si>
    <t>Vc</t>
  </si>
  <si>
    <t>)</t>
  </si>
  <si>
    <t>τ</t>
  </si>
  <si>
    <t>Ls</t>
  </si>
  <si>
    <t>L2</t>
  </si>
  <si>
    <t>H2</t>
  </si>
  <si>
    <t>Ls</t>
  </si>
  <si>
    <t>V2</t>
  </si>
  <si>
    <t>b8</t>
  </si>
  <si>
    <t>H</t>
  </si>
  <si>
    <t>m</t>
  </si>
  <si>
    <t>tan</t>
  </si>
  <si>
    <t>/</t>
  </si>
  <si>
    <t>h1=</t>
  </si>
  <si>
    <t>h2=</t>
  </si>
  <si>
    <t>カットオフの滑動に対する安定計算</t>
  </si>
  <si>
    <t>h2</t>
  </si>
  <si>
    <t>Wc</t>
  </si>
  <si>
    <r>
      <t>kN/m</t>
    </r>
    <r>
      <rPr>
        <vertAlign val="superscript"/>
        <sz val="9"/>
        <rFont val="ＭＳ 明朝"/>
        <family val="1"/>
      </rPr>
      <t>2</t>
    </r>
  </si>
  <si>
    <r>
      <t>kN/m</t>
    </r>
    <r>
      <rPr>
        <vertAlign val="superscript"/>
        <sz val="9"/>
        <rFont val="ＭＳ 明朝"/>
        <family val="1"/>
      </rPr>
      <t>2</t>
    </r>
  </si>
  <si>
    <t>ﾟ</t>
  </si>
  <si>
    <t>滑り面座標系の水平力 (kN/m)</t>
  </si>
  <si>
    <t>滑り面座標系の鉛直力 (kN/m)</t>
  </si>
  <si>
    <t>θ</t>
  </si>
  <si>
    <t>滑り面と水平面のなす角度 (ﾟ)</t>
  </si>
  <si>
    <t>重力座標系の水平力 (kN/m)</t>
  </si>
  <si>
    <t>Hs</t>
  </si>
  <si>
    <t>:</t>
  </si>
  <si>
    <t>Vs</t>
  </si>
  <si>
    <t>Ls</t>
  </si>
  <si>
    <t>Vc</t>
  </si>
  <si>
    <t>カットオフの自重 (kN/m)</t>
  </si>
  <si>
    <t>∴</t>
  </si>
  <si>
    <t>kN/m</t>
  </si>
  <si>
    <t>τ</t>
  </si>
  <si>
    <t>H2</t>
  </si>
  <si>
    <t>V2</t>
  </si>
  <si>
    <t>L2</t>
  </si>
  <si>
    <t>m</t>
  </si>
  <si>
    <t>f</t>
  </si>
  <si>
    <t>地盤の内部摩擦係数</t>
  </si>
  <si>
    <r>
      <t>堤体または基礎地盤のうち小さい方の剪断強度 (kN/m</t>
    </r>
    <r>
      <rPr>
        <vertAlign val="superscript"/>
        <sz val="9"/>
        <rFont val="ＭＳ 明朝"/>
        <family val="1"/>
      </rPr>
      <t>2</t>
    </r>
    <r>
      <rPr>
        <sz val="9"/>
        <rFont val="ＭＳ 明朝"/>
        <family val="1"/>
      </rPr>
      <t>)</t>
    </r>
  </si>
  <si>
    <r>
      <t>kN/m</t>
    </r>
    <r>
      <rPr>
        <vertAlign val="superscript"/>
        <sz val="9"/>
        <rFont val="ＭＳ 明朝"/>
        <family val="1"/>
      </rPr>
      <t>2</t>
    </r>
  </si>
  <si>
    <t>カットオフの基礎地盤に対する安定計算</t>
  </si>
  <si>
    <t>下流端垂直応力(σd')</t>
  </si>
  <si>
    <t>上流端垂直応力(σu)</t>
  </si>
  <si>
    <t>水平力(H)</t>
  </si>
  <si>
    <t>c) カットオフの滑動に対する安定計算</t>
  </si>
  <si>
    <t>σd'</t>
  </si>
  <si>
    <t>(2)カットオフ 安定計算</t>
  </si>
  <si>
    <t xml:space="preserve">  イ) 荷重の算出</t>
  </si>
  <si>
    <t xml:space="preserve">  ロ) 水平力及び鉛直力の滑り面座標系への変換</t>
  </si>
  <si>
    <t xml:space="preserve">  ハ) 滑動安全率</t>
  </si>
  <si>
    <t>滑り面1の水平力 (kN/m)</t>
  </si>
  <si>
    <t>滑り面1の鉛直カ(kN/)</t>
  </si>
  <si>
    <t>滑り面2の鉛直力 (kN/)</t>
  </si>
  <si>
    <t>滑り面2の長さ (m)</t>
  </si>
  <si>
    <t>滑り面2の水平カ (kN/m)</t>
  </si>
  <si>
    <t>すべり面1の長さ (m)</t>
  </si>
  <si>
    <t>σd'</t>
  </si>
  <si>
    <t>H2</t>
  </si>
  <si>
    <t>(b)カットオフ 安定計算</t>
  </si>
  <si>
    <t>。</t>
  </si>
  <si>
    <t>「砂防施設設計要領(案)  平成21年3月」P.3-82</t>
  </si>
  <si>
    <t>地盤のせん断強度</t>
  </si>
  <si>
    <t>コンクリートのせん断強度</t>
  </si>
  <si>
    <t>岩塊玉石</t>
  </si>
  <si>
    <t>※応力の大きい土石流時において計算を行う。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</si>
</sst>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00"/>
    <numFmt numFmtId="179" formatCode="&quot;1:&quot;0.00"/>
    <numFmt numFmtId="180" formatCode="0.0"/>
    <numFmt numFmtId="181" formatCode="0.00_);[Red]\(0.00\)"/>
    <numFmt numFmtId="182" formatCode="0.0_);[Red]\(0.0\)"/>
    <numFmt numFmtId="183" formatCode="#,##0.0;[Red]\-#,##0.0"/>
    <numFmt numFmtId="184" formatCode="0.000000"/>
    <numFmt numFmtId="185" formatCode="0.0000000"/>
    <numFmt numFmtId="186" formatCode="0.00000"/>
    <numFmt numFmtId="187" formatCode="0.0000"/>
    <numFmt numFmtId="188" formatCode="#,##0.000;[Red]\-#,##0.000"/>
    <numFmt numFmtId="189" formatCode="#,##0.0000;[Red]\-#,##0.0000"/>
    <numFmt numFmtId="190" formatCode="0_ "/>
    <numFmt numFmtId="191" formatCode="0.0_ "/>
    <numFmt numFmtId="192" formatCode="0.00_ "/>
    <numFmt numFmtId="193" formatCode="0.000_ "/>
    <numFmt numFmtId="194" formatCode="0.000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4">
    <font>
      <sz val="9.55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vertAlign val="superscript"/>
      <sz val="9.55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vertAlign val="superscript"/>
      <sz val="10"/>
      <name val="ＭＳ 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9.55"/>
      <color indexed="10"/>
      <name val="ＭＳ 明朝"/>
      <family val="1"/>
    </font>
    <font>
      <vertAlign val="superscript"/>
      <sz val="9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 applyProtection="1">
      <alignment horizontal="right"/>
      <protection locked="0"/>
    </xf>
    <xf numFmtId="2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/>
    </xf>
    <xf numFmtId="179" fontId="9" fillId="0" borderId="0" xfId="0" applyNumberFormat="1" applyFont="1" applyAlignment="1">
      <alignment vertical="center" textRotation="60"/>
    </xf>
    <xf numFmtId="179" fontId="9" fillId="0" borderId="0" xfId="0" applyNumberFormat="1" applyFont="1" applyAlignment="1">
      <alignment textRotation="160"/>
    </xf>
    <xf numFmtId="19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192" fontId="0" fillId="0" borderId="0" xfId="0" applyNumberFormat="1" applyAlignment="1">
      <alignment horizontal="right"/>
    </xf>
    <xf numFmtId="0" fontId="0" fillId="0" borderId="14" xfId="0" applyBorder="1" applyAlignment="1">
      <alignment horizontal="center" vertical="center"/>
    </xf>
    <xf numFmtId="192" fontId="0" fillId="0" borderId="14" xfId="0" applyNumberFormat="1" applyBorder="1" applyAlignment="1">
      <alignment horizontal="center" vertical="center"/>
    </xf>
    <xf numFmtId="192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91" fontId="6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38" fontId="8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192" fontId="9" fillId="0" borderId="0" xfId="0" applyNumberFormat="1" applyFont="1" applyAlignment="1">
      <alignment horizontal="center"/>
    </xf>
    <xf numFmtId="180" fontId="15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80" fontId="9" fillId="0" borderId="0" xfId="0" applyNumberFormat="1" applyFont="1" applyAlignment="1">
      <alignment horizontal="center"/>
    </xf>
    <xf numFmtId="38" fontId="9" fillId="0" borderId="0" xfId="0" applyNumberFormat="1" applyFont="1" applyAlignment="1">
      <alignment horizontal="center"/>
    </xf>
    <xf numFmtId="38" fontId="9" fillId="0" borderId="0" xfId="49" applyFont="1" applyAlignment="1" applyProtection="1" quotePrefix="1">
      <alignment horizontal="center"/>
      <protection locked="0"/>
    </xf>
    <xf numFmtId="2" fontId="8" fillId="0" borderId="16" xfId="0" applyNumberFormat="1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92" fontId="9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 vertical="center" textRotation="70"/>
    </xf>
    <xf numFmtId="179" fontId="9" fillId="0" borderId="0" xfId="0" applyNumberFormat="1" applyFont="1" applyAlignment="1">
      <alignment horizontal="center" textRotation="160"/>
    </xf>
    <xf numFmtId="192" fontId="8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 vertical="center" textRotation="55"/>
    </xf>
    <xf numFmtId="19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92" fontId="0" fillId="0" borderId="0" xfId="0" applyNumberFormat="1" applyBorder="1" applyAlignment="1">
      <alignment horizontal="center" vertical="center"/>
    </xf>
    <xf numFmtId="192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38" fontId="5" fillId="0" borderId="14" xfId="0" applyNumberFormat="1" applyFont="1" applyBorder="1" applyAlignment="1">
      <alignment horizontal="center" vertical="center"/>
    </xf>
    <xf numFmtId="192" fontId="5" fillId="0" borderId="14" xfId="0" applyNumberFormat="1" applyFont="1" applyBorder="1" applyAlignment="1">
      <alignment horizontal="center" vertical="center"/>
    </xf>
    <xf numFmtId="192" fontId="5" fillId="0" borderId="21" xfId="0" applyNumberFormat="1" applyFont="1" applyBorder="1" applyAlignment="1">
      <alignment horizontal="center" vertical="center"/>
    </xf>
    <xf numFmtId="192" fontId="6" fillId="0" borderId="14" xfId="0" applyNumberFormat="1" applyFont="1" applyBorder="1" applyAlignment="1">
      <alignment horizontal="center" vertical="center"/>
    </xf>
    <xf numFmtId="192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192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848100" y="9715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3848100" y="9715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28575</xdr:rowOff>
    </xdr:from>
    <xdr:to>
      <xdr:col>11</xdr:col>
      <xdr:colOff>0</xdr:colOff>
      <xdr:row>22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2857500" y="1000125"/>
          <a:ext cx="990600" cy="2400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13</xdr:col>
      <xdr:colOff>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2857500" y="3400425"/>
          <a:ext cx="285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819650" y="971550"/>
          <a:ext cx="895350" cy="2428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3848100" y="971550"/>
          <a:ext cx="97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22</xdr:row>
      <xdr:rowOff>0</xdr:rowOff>
    </xdr:to>
    <xdr:sp>
      <xdr:nvSpPr>
        <xdr:cNvPr id="7" name="Line 13"/>
        <xdr:cNvSpPr>
          <a:spLocks/>
        </xdr:cNvSpPr>
      </xdr:nvSpPr>
      <xdr:spPr>
        <a:xfrm>
          <a:off x="3848100" y="9715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22</xdr:row>
      <xdr:rowOff>0</xdr:rowOff>
    </xdr:to>
    <xdr:sp>
      <xdr:nvSpPr>
        <xdr:cNvPr id="8" name="Line 14"/>
        <xdr:cNvSpPr>
          <a:spLocks/>
        </xdr:cNvSpPr>
      </xdr:nvSpPr>
      <xdr:spPr>
        <a:xfrm>
          <a:off x="4819650" y="9715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1638300" y="971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1638300" y="971550"/>
          <a:ext cx="207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1638300" y="34004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22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771650" y="97155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177165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40</xdr:row>
      <xdr:rowOff>0</xdr:rowOff>
    </xdr:to>
    <xdr:sp>
      <xdr:nvSpPr>
        <xdr:cNvPr id="14" name="Line 23"/>
        <xdr:cNvSpPr>
          <a:spLocks/>
        </xdr:cNvSpPr>
      </xdr:nvSpPr>
      <xdr:spPr>
        <a:xfrm>
          <a:off x="3848100" y="3457575"/>
          <a:ext cx="0" cy="1933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44</xdr:row>
      <xdr:rowOff>0</xdr:rowOff>
    </xdr:to>
    <xdr:sp>
      <xdr:nvSpPr>
        <xdr:cNvPr id="15" name="Line 25"/>
        <xdr:cNvSpPr>
          <a:spLocks/>
        </xdr:cNvSpPr>
      </xdr:nvSpPr>
      <xdr:spPr>
        <a:xfrm>
          <a:off x="5715000" y="3457575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>
          <a:off x="2857500" y="53340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39</xdr:row>
      <xdr:rowOff>0</xdr:rowOff>
    </xdr:from>
    <xdr:to>
      <xdr:col>12</xdr:col>
      <xdr:colOff>0</xdr:colOff>
      <xdr:row>39</xdr:row>
      <xdr:rowOff>0</xdr:rowOff>
    </xdr:to>
    <xdr:sp>
      <xdr:nvSpPr>
        <xdr:cNvPr id="17" name="Line 27"/>
        <xdr:cNvSpPr>
          <a:spLocks/>
        </xdr:cNvSpPr>
      </xdr:nvSpPr>
      <xdr:spPr>
        <a:xfrm>
          <a:off x="3848100" y="53340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39</xdr:row>
      <xdr:rowOff>0</xdr:rowOff>
    </xdr:from>
    <xdr:to>
      <xdr:col>13</xdr:col>
      <xdr:colOff>0</xdr:colOff>
      <xdr:row>39</xdr:row>
      <xdr:rowOff>0</xdr:rowOff>
    </xdr:to>
    <xdr:sp>
      <xdr:nvSpPr>
        <xdr:cNvPr id="18" name="Line 28"/>
        <xdr:cNvSpPr>
          <a:spLocks/>
        </xdr:cNvSpPr>
      </xdr:nvSpPr>
      <xdr:spPr>
        <a:xfrm>
          <a:off x="4819650" y="533400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19" name="Line 29"/>
        <xdr:cNvSpPr>
          <a:spLocks/>
        </xdr:cNvSpPr>
      </xdr:nvSpPr>
      <xdr:spPr>
        <a:xfrm>
          <a:off x="2857500" y="575310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0" name="Line 30"/>
        <xdr:cNvSpPr>
          <a:spLocks/>
        </xdr:cNvSpPr>
      </xdr:nvSpPr>
      <xdr:spPr>
        <a:xfrm>
          <a:off x="4819650" y="9715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8</xdr:col>
      <xdr:colOff>0</xdr:colOff>
      <xdr:row>27</xdr:row>
      <xdr:rowOff>0</xdr:rowOff>
    </xdr:to>
    <xdr:sp>
      <xdr:nvSpPr>
        <xdr:cNvPr id="21" name="Line 39"/>
        <xdr:cNvSpPr>
          <a:spLocks/>
        </xdr:cNvSpPr>
      </xdr:nvSpPr>
      <xdr:spPr>
        <a:xfrm flipH="1">
          <a:off x="2600325" y="3400425"/>
          <a:ext cx="257175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27</xdr:row>
      <xdr:rowOff>0</xdr:rowOff>
    </xdr:to>
    <xdr:sp>
      <xdr:nvSpPr>
        <xdr:cNvPr id="22" name="Line 40"/>
        <xdr:cNvSpPr>
          <a:spLocks/>
        </xdr:cNvSpPr>
      </xdr:nvSpPr>
      <xdr:spPr>
        <a:xfrm flipH="1">
          <a:off x="3133725" y="3400425"/>
          <a:ext cx="581025" cy="62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23" name="Line 41"/>
        <xdr:cNvSpPr>
          <a:spLocks/>
        </xdr:cNvSpPr>
      </xdr:nvSpPr>
      <xdr:spPr>
        <a:xfrm>
          <a:off x="2600325" y="40290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4" name="Line 42"/>
        <xdr:cNvSpPr>
          <a:spLocks/>
        </xdr:cNvSpPr>
      </xdr:nvSpPr>
      <xdr:spPr>
        <a:xfrm flipH="1">
          <a:off x="1638300" y="40290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27</xdr:row>
      <xdr:rowOff>0</xdr:rowOff>
    </xdr:to>
    <xdr:sp>
      <xdr:nvSpPr>
        <xdr:cNvPr id="25" name="Line 43"/>
        <xdr:cNvSpPr>
          <a:spLocks/>
        </xdr:cNvSpPr>
      </xdr:nvSpPr>
      <xdr:spPr>
        <a:xfrm>
          <a:off x="1771650" y="340042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36</xdr:row>
      <xdr:rowOff>0</xdr:rowOff>
    </xdr:to>
    <xdr:sp>
      <xdr:nvSpPr>
        <xdr:cNvPr id="26" name="Line 44"/>
        <xdr:cNvSpPr>
          <a:spLocks/>
        </xdr:cNvSpPr>
      </xdr:nvSpPr>
      <xdr:spPr>
        <a:xfrm>
          <a:off x="2600325" y="408622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36</xdr:row>
      <xdr:rowOff>0</xdr:rowOff>
    </xdr:to>
    <xdr:sp>
      <xdr:nvSpPr>
        <xdr:cNvPr id="27" name="Line 46"/>
        <xdr:cNvSpPr>
          <a:spLocks/>
        </xdr:cNvSpPr>
      </xdr:nvSpPr>
      <xdr:spPr>
        <a:xfrm>
          <a:off x="3714750" y="3457575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28" name="Line 47"/>
        <xdr:cNvSpPr>
          <a:spLocks/>
        </xdr:cNvSpPr>
      </xdr:nvSpPr>
      <xdr:spPr>
        <a:xfrm>
          <a:off x="2600325" y="4914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9" name="Line 48"/>
        <xdr:cNvSpPr>
          <a:spLocks/>
        </xdr:cNvSpPr>
      </xdr:nvSpPr>
      <xdr:spPr>
        <a:xfrm flipV="1">
          <a:off x="3133725" y="49149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30" name="Line 49"/>
        <xdr:cNvSpPr>
          <a:spLocks/>
        </xdr:cNvSpPr>
      </xdr:nvSpPr>
      <xdr:spPr>
        <a:xfrm>
          <a:off x="3714750" y="4914900"/>
          <a:ext cx="20002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44</xdr:row>
      <xdr:rowOff>0</xdr:rowOff>
    </xdr:to>
    <xdr:sp>
      <xdr:nvSpPr>
        <xdr:cNvPr id="31" name="Line 50"/>
        <xdr:cNvSpPr>
          <a:spLocks/>
        </xdr:cNvSpPr>
      </xdr:nvSpPr>
      <xdr:spPr>
        <a:xfrm flipV="1">
          <a:off x="2857500" y="49720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33</xdr:row>
      <xdr:rowOff>0</xdr:rowOff>
    </xdr:to>
    <xdr:sp>
      <xdr:nvSpPr>
        <xdr:cNvPr id="32" name="Line 51"/>
        <xdr:cNvSpPr>
          <a:spLocks/>
        </xdr:cNvSpPr>
      </xdr:nvSpPr>
      <xdr:spPr>
        <a:xfrm flipV="1">
          <a:off x="2857500" y="34575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36</xdr:row>
      <xdr:rowOff>0</xdr:rowOff>
    </xdr:from>
    <xdr:to>
      <xdr:col>12</xdr:col>
      <xdr:colOff>0</xdr:colOff>
      <xdr:row>40</xdr:row>
      <xdr:rowOff>0</xdr:rowOff>
    </xdr:to>
    <xdr:sp>
      <xdr:nvSpPr>
        <xdr:cNvPr id="33" name="Line 52"/>
        <xdr:cNvSpPr>
          <a:spLocks/>
        </xdr:cNvSpPr>
      </xdr:nvSpPr>
      <xdr:spPr>
        <a:xfrm flipV="1">
          <a:off x="4819650" y="49720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33</xdr:row>
      <xdr:rowOff>0</xdr:rowOff>
    </xdr:to>
    <xdr:sp>
      <xdr:nvSpPr>
        <xdr:cNvPr id="34" name="Line 53"/>
        <xdr:cNvSpPr>
          <a:spLocks/>
        </xdr:cNvSpPr>
      </xdr:nvSpPr>
      <xdr:spPr>
        <a:xfrm flipV="1">
          <a:off x="4819650" y="3457575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10</xdr:col>
      <xdr:colOff>0</xdr:colOff>
      <xdr:row>31</xdr:row>
      <xdr:rowOff>0</xdr:rowOff>
    </xdr:to>
    <xdr:sp>
      <xdr:nvSpPr>
        <xdr:cNvPr id="35" name="Line 55"/>
        <xdr:cNvSpPr>
          <a:spLocks/>
        </xdr:cNvSpPr>
      </xdr:nvSpPr>
      <xdr:spPr>
        <a:xfrm>
          <a:off x="2857500" y="45148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9</xdr:col>
      <xdr:colOff>0</xdr:colOff>
      <xdr:row>36</xdr:row>
      <xdr:rowOff>0</xdr:rowOff>
    </xdr:to>
    <xdr:sp>
      <xdr:nvSpPr>
        <xdr:cNvPr id="36" name="Line 56"/>
        <xdr:cNvSpPr>
          <a:spLocks/>
        </xdr:cNvSpPr>
      </xdr:nvSpPr>
      <xdr:spPr>
        <a:xfrm flipV="1">
          <a:off x="3133725" y="45720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9</xdr:col>
      <xdr:colOff>0</xdr:colOff>
      <xdr:row>29</xdr:row>
      <xdr:rowOff>0</xdr:rowOff>
    </xdr:to>
    <xdr:sp>
      <xdr:nvSpPr>
        <xdr:cNvPr id="37" name="Line 57"/>
        <xdr:cNvSpPr>
          <a:spLocks/>
        </xdr:cNvSpPr>
      </xdr:nvSpPr>
      <xdr:spPr>
        <a:xfrm flipV="1">
          <a:off x="3133725" y="40862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47625</xdr:rowOff>
    </xdr:from>
    <xdr:to>
      <xdr:col>8</xdr:col>
      <xdr:colOff>28575</xdr:colOff>
      <xdr:row>16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71475"/>
          <a:ext cx="3305175" cy="22193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66675</xdr:colOff>
      <xdr:row>7</xdr:row>
      <xdr:rowOff>57150</xdr:rowOff>
    </xdr:from>
    <xdr:to>
      <xdr:col>37</xdr:col>
      <xdr:colOff>0</xdr:colOff>
      <xdr:row>20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1190625"/>
          <a:ext cx="3533775" cy="20478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0</xdr:colOff>
      <xdr:row>44</xdr:row>
      <xdr:rowOff>0</xdr:rowOff>
    </xdr:to>
    <xdr:sp>
      <xdr:nvSpPr>
        <xdr:cNvPr id="3" name="Line 5"/>
        <xdr:cNvSpPr>
          <a:spLocks/>
        </xdr:cNvSpPr>
      </xdr:nvSpPr>
      <xdr:spPr>
        <a:xfrm>
          <a:off x="8296275" y="696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43</xdr:row>
      <xdr:rowOff>0</xdr:rowOff>
    </xdr:from>
    <xdr:to>
      <xdr:col>27</xdr:col>
      <xdr:colOff>0</xdr:colOff>
      <xdr:row>43</xdr:row>
      <xdr:rowOff>0</xdr:rowOff>
    </xdr:to>
    <xdr:sp>
      <xdr:nvSpPr>
        <xdr:cNvPr id="4" name="Line 6"/>
        <xdr:cNvSpPr>
          <a:spLocks/>
        </xdr:cNvSpPr>
      </xdr:nvSpPr>
      <xdr:spPr>
        <a:xfrm>
          <a:off x="8296275" y="69627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161925</xdr:colOff>
      <xdr:row>43</xdr:row>
      <xdr:rowOff>95250</xdr:rowOff>
    </xdr:from>
    <xdr:to>
      <xdr:col>18</xdr:col>
      <xdr:colOff>0</xdr:colOff>
      <xdr:row>44</xdr:row>
      <xdr:rowOff>0</xdr:rowOff>
    </xdr:to>
    <xdr:sp>
      <xdr:nvSpPr>
        <xdr:cNvPr id="5" name="Line 7"/>
        <xdr:cNvSpPr>
          <a:spLocks/>
        </xdr:cNvSpPr>
      </xdr:nvSpPr>
      <xdr:spPr>
        <a:xfrm flipH="1" flipV="1">
          <a:off x="8258175" y="705802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0</xdr:rowOff>
    </xdr:from>
    <xdr:to>
      <xdr:col>29</xdr:col>
      <xdr:colOff>0</xdr:colOff>
      <xdr:row>44</xdr:row>
      <xdr:rowOff>0</xdr:rowOff>
    </xdr:to>
    <xdr:sp>
      <xdr:nvSpPr>
        <xdr:cNvPr id="6" name="Line 8"/>
        <xdr:cNvSpPr>
          <a:spLocks/>
        </xdr:cNvSpPr>
      </xdr:nvSpPr>
      <xdr:spPr>
        <a:xfrm>
          <a:off x="10496550" y="69627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43</xdr:row>
      <xdr:rowOff>0</xdr:rowOff>
    </xdr:from>
    <xdr:to>
      <xdr:col>38</xdr:col>
      <xdr:colOff>0</xdr:colOff>
      <xdr:row>43</xdr:row>
      <xdr:rowOff>0</xdr:rowOff>
    </xdr:to>
    <xdr:sp>
      <xdr:nvSpPr>
        <xdr:cNvPr id="7" name="Line 9"/>
        <xdr:cNvSpPr>
          <a:spLocks/>
        </xdr:cNvSpPr>
      </xdr:nvSpPr>
      <xdr:spPr>
        <a:xfrm>
          <a:off x="10496550" y="69627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161925</xdr:colOff>
      <xdr:row>43</xdr:row>
      <xdr:rowOff>95250</xdr:rowOff>
    </xdr:from>
    <xdr:to>
      <xdr:col>29</xdr:col>
      <xdr:colOff>0</xdr:colOff>
      <xdr:row>44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10458450" y="7058025"/>
          <a:ext cx="381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25">
      <selection activeCell="S69" sqref="S69"/>
    </sheetView>
  </sheetViews>
  <sheetFormatPr defaultColWidth="9.00390625" defaultRowHeight="12"/>
  <cols>
    <col min="1" max="1" width="3.75390625" style="15" customWidth="1"/>
    <col min="2" max="2" width="8.625" style="15" customWidth="1"/>
    <col min="3" max="3" width="9.125" style="15" customWidth="1"/>
    <col min="4" max="4" width="1.75390625" style="15" customWidth="1"/>
    <col min="5" max="5" width="9.25390625" style="15" customWidth="1"/>
    <col min="6" max="7" width="1.625" style="15" customWidth="1"/>
    <col min="8" max="8" width="1.75390625" style="15" customWidth="1"/>
    <col min="9" max="9" width="3.625" style="15" customWidth="1"/>
    <col min="10" max="10" width="7.625" style="15" customWidth="1"/>
    <col min="11" max="11" width="1.75390625" style="15" customWidth="1"/>
    <col min="12" max="12" width="12.75390625" style="15" customWidth="1"/>
    <col min="13" max="13" width="11.75390625" style="15" customWidth="1"/>
    <col min="14" max="14" width="4.75390625" style="15" customWidth="1"/>
    <col min="15" max="16" width="7.75390625" style="15" customWidth="1"/>
    <col min="17" max="17" width="1.625" style="15" customWidth="1"/>
    <col min="18" max="16384" width="9.125" style="15" customWidth="1"/>
  </cols>
  <sheetData>
    <row r="1" spans="1:14" ht="18" customHeight="1">
      <c r="A1" s="28" t="s">
        <v>108</v>
      </c>
      <c r="B1" s="28"/>
      <c r="D1" s="28"/>
      <c r="E1" s="28"/>
      <c r="F1" s="28"/>
      <c r="G1" s="28"/>
      <c r="H1" s="29"/>
      <c r="I1" s="16" t="s">
        <v>122</v>
      </c>
      <c r="J1" s="29"/>
      <c r="K1" s="29"/>
      <c r="L1" s="29"/>
      <c r="M1" s="29"/>
      <c r="N1" s="29"/>
    </row>
    <row r="2" spans="1:14" ht="4.5" customHeight="1">
      <c r="A2" s="28"/>
      <c r="B2" s="28"/>
      <c r="D2" s="28"/>
      <c r="E2" s="28"/>
      <c r="F2" s="28"/>
      <c r="G2" s="28"/>
      <c r="H2" s="29"/>
      <c r="I2" s="16"/>
      <c r="J2" s="29"/>
      <c r="K2" s="29"/>
      <c r="L2" s="29"/>
      <c r="M2" s="29"/>
      <c r="N2" s="29"/>
    </row>
    <row r="3" ht="12" customHeight="1">
      <c r="B3" s="16" t="s">
        <v>126</v>
      </c>
    </row>
    <row r="4" ht="12" customHeight="1"/>
    <row r="5" ht="18" customHeight="1">
      <c r="B5" s="16" t="s">
        <v>20</v>
      </c>
    </row>
    <row r="8" ht="11.25" customHeight="1"/>
    <row r="9" ht="12">
      <c r="M9" s="33"/>
    </row>
    <row r="10" spans="9:13" ht="11.25" customHeight="1">
      <c r="I10" s="83">
        <v>0.2</v>
      </c>
      <c r="J10" s="83"/>
      <c r="M10" s="84">
        <v>0.45</v>
      </c>
    </row>
    <row r="11" spans="9:13" ht="12">
      <c r="I11" s="83"/>
      <c r="J11" s="83"/>
      <c r="M11" s="84"/>
    </row>
    <row r="12" spans="9:13" ht="12">
      <c r="I12" s="83"/>
      <c r="J12" s="83"/>
      <c r="M12" s="84"/>
    </row>
    <row r="13" spans="3:13" ht="12">
      <c r="C13" s="16" t="s">
        <v>72</v>
      </c>
      <c r="I13" s="83"/>
      <c r="J13" s="83"/>
      <c r="M13" s="84"/>
    </row>
    <row r="14" spans="3:13" ht="12">
      <c r="C14" s="17">
        <v>14</v>
      </c>
      <c r="I14" s="83"/>
      <c r="J14" s="83"/>
      <c r="M14" s="18"/>
    </row>
    <row r="20" spans="15:16" ht="12">
      <c r="O20" s="70"/>
      <c r="P20" s="70"/>
    </row>
    <row r="23" ht="4.5" customHeight="1"/>
    <row r="24" spans="3:12" ht="11.25" customHeight="1">
      <c r="C24" s="16" t="s">
        <v>73</v>
      </c>
      <c r="J24" s="86">
        <v>0.5</v>
      </c>
      <c r="K24" s="86"/>
      <c r="L24" s="32"/>
    </row>
    <row r="25" spans="3:12" ht="11.25" customHeight="1">
      <c r="C25" s="17">
        <v>1.9</v>
      </c>
      <c r="J25" s="86"/>
      <c r="K25" s="86"/>
      <c r="L25" s="32"/>
    </row>
    <row r="26" spans="10:12" ht="11.25" customHeight="1">
      <c r="J26" s="86"/>
      <c r="K26" s="86"/>
      <c r="L26" s="32"/>
    </row>
    <row r="27" spans="10:12" ht="11.25" customHeight="1">
      <c r="J27" s="86"/>
      <c r="K27" s="86"/>
      <c r="L27" s="32"/>
    </row>
    <row r="28" ht="4.5" customHeight="1"/>
    <row r="29" ht="11.25" customHeight="1"/>
    <row r="30" ht="11.25" customHeight="1">
      <c r="I30" s="16" t="s">
        <v>38</v>
      </c>
    </row>
    <row r="31" spans="9:10" ht="11.25" customHeight="1">
      <c r="I31" s="85">
        <f>G35+J35-C25*I10</f>
        <v>2.97</v>
      </c>
      <c r="J31" s="85"/>
    </row>
    <row r="32" ht="4.5" customHeight="1"/>
    <row r="33" ht="4.5" customHeight="1"/>
    <row r="34" spans="7:12" ht="11.25" customHeight="1">
      <c r="G34" s="72" t="s">
        <v>24</v>
      </c>
      <c r="H34" s="72"/>
      <c r="I34" s="72"/>
      <c r="J34" s="16" t="s">
        <v>25</v>
      </c>
      <c r="L34" s="15" t="s">
        <v>26</v>
      </c>
    </row>
    <row r="35" spans="7:13" ht="11.25" customHeight="1">
      <c r="G35" s="82">
        <v>2.4</v>
      </c>
      <c r="H35" s="82"/>
      <c r="I35" s="82"/>
      <c r="J35" s="34">
        <f>C25*J24</f>
        <v>0.95</v>
      </c>
      <c r="K35" s="85">
        <f>J43-G35-J35+C25*I10</f>
        <v>9.13</v>
      </c>
      <c r="L35" s="85"/>
      <c r="M35" s="85"/>
    </row>
    <row r="36" ht="4.5" customHeight="1"/>
    <row r="37" ht="4.5" customHeight="1"/>
    <row r="38" spans="9:13" ht="12">
      <c r="I38" s="72" t="s">
        <v>5</v>
      </c>
      <c r="J38" s="72"/>
      <c r="K38" s="16"/>
      <c r="L38" s="16" t="s">
        <v>6</v>
      </c>
      <c r="M38" s="16" t="s">
        <v>7</v>
      </c>
    </row>
    <row r="39" spans="9:13" ht="12">
      <c r="I39" s="71">
        <f>C14*I10</f>
        <v>2.8</v>
      </c>
      <c r="J39" s="71"/>
      <c r="K39" s="71"/>
      <c r="L39" s="20">
        <v>3</v>
      </c>
      <c r="M39" s="19">
        <f>C14*M10</f>
        <v>6.3</v>
      </c>
    </row>
    <row r="40" spans="10:13" ht="4.5" customHeight="1">
      <c r="J40" s="19"/>
      <c r="K40" s="19"/>
      <c r="L40" s="19"/>
      <c r="M40" s="19"/>
    </row>
    <row r="41" spans="10:13" ht="4.5" customHeight="1">
      <c r="J41" s="19"/>
      <c r="K41" s="19"/>
      <c r="L41" s="19"/>
      <c r="M41" s="19"/>
    </row>
    <row r="42" spans="10:13" ht="12">
      <c r="J42" s="19"/>
      <c r="K42" s="19"/>
      <c r="L42" s="21" t="s">
        <v>8</v>
      </c>
      <c r="M42" s="19"/>
    </row>
    <row r="43" spans="10:13" ht="12">
      <c r="J43" s="71">
        <f>I39+L39+M39</f>
        <v>12.1</v>
      </c>
      <c r="K43" s="71"/>
      <c r="L43" s="71"/>
      <c r="M43" s="71"/>
    </row>
    <row r="44" ht="4.5" customHeight="1"/>
    <row r="46" spans="10:14" ht="16.5" customHeight="1">
      <c r="J46" s="18" t="s">
        <v>9</v>
      </c>
      <c r="K46" s="15" t="s">
        <v>10</v>
      </c>
      <c r="L46" s="57">
        <v>23</v>
      </c>
      <c r="M46" s="16" t="s">
        <v>11</v>
      </c>
      <c r="N46" s="16"/>
    </row>
    <row r="47" spans="10:29" ht="16.5" customHeight="1">
      <c r="J47" s="18" t="s">
        <v>4</v>
      </c>
      <c r="K47" s="15" t="s">
        <v>12</v>
      </c>
      <c r="L47" s="22" t="s">
        <v>125</v>
      </c>
      <c r="N47" s="16"/>
      <c r="U47" s="49"/>
      <c r="V47" s="49"/>
      <c r="W47" s="49"/>
      <c r="X47" s="49"/>
      <c r="Y47" s="49"/>
      <c r="Z47" s="49"/>
      <c r="AA47" s="49"/>
      <c r="AB47" s="49"/>
      <c r="AC47" s="49"/>
    </row>
    <row r="48" spans="10:14" ht="16.5" customHeight="1">
      <c r="J48" s="23" t="s">
        <v>1</v>
      </c>
      <c r="K48" s="15" t="s">
        <v>13</v>
      </c>
      <c r="L48" s="64">
        <v>600</v>
      </c>
      <c r="M48" s="16" t="s">
        <v>14</v>
      </c>
      <c r="N48" s="16"/>
    </row>
    <row r="49" spans="10:14" ht="16.5" customHeight="1">
      <c r="J49" s="18" t="s">
        <v>2</v>
      </c>
      <c r="K49" s="15" t="s">
        <v>15</v>
      </c>
      <c r="L49" s="62">
        <v>1.2</v>
      </c>
      <c r="M49" s="16"/>
      <c r="N49" s="16"/>
    </row>
    <row r="50" spans="10:14" ht="16.5" customHeight="1">
      <c r="J50" s="18" t="s">
        <v>0</v>
      </c>
      <c r="K50" s="15" t="s">
        <v>15</v>
      </c>
      <c r="L50" s="20">
        <v>0.7</v>
      </c>
      <c r="M50" s="16"/>
      <c r="N50" s="16"/>
    </row>
    <row r="51" spans="10:19" ht="16.5" customHeight="1">
      <c r="J51" s="3" t="s">
        <v>123</v>
      </c>
      <c r="K51" s="15" t="s">
        <v>13</v>
      </c>
      <c r="L51" s="63">
        <v>0</v>
      </c>
      <c r="M51" s="16" t="s">
        <v>19</v>
      </c>
      <c r="N51" s="16"/>
      <c r="S51" s="54"/>
    </row>
    <row r="52" spans="10:19" ht="16.5" customHeight="1">
      <c r="J52" s="3" t="s">
        <v>124</v>
      </c>
      <c r="K52" s="15" t="s">
        <v>13</v>
      </c>
      <c r="L52" s="63">
        <v>3240</v>
      </c>
      <c r="M52" s="16" t="s">
        <v>19</v>
      </c>
      <c r="N52" s="16"/>
      <c r="S52" s="54"/>
    </row>
    <row r="53" spans="10:19" ht="16.5" customHeight="1">
      <c r="J53" s="54" t="s">
        <v>105</v>
      </c>
      <c r="K53" s="49" t="s">
        <v>54</v>
      </c>
      <c r="L53" s="56">
        <v>1506.01</v>
      </c>
      <c r="M53" s="16" t="s">
        <v>19</v>
      </c>
      <c r="N53" s="16"/>
      <c r="S53" s="3"/>
    </row>
    <row r="54" spans="10:14" ht="16.5" customHeight="1">
      <c r="J54" s="18" t="s">
        <v>104</v>
      </c>
      <c r="K54" s="49" t="s">
        <v>54</v>
      </c>
      <c r="L54" s="56">
        <v>39.92</v>
      </c>
      <c r="M54" s="47" t="s">
        <v>77</v>
      </c>
      <c r="N54" s="16"/>
    </row>
    <row r="55" spans="10:14" ht="16.5" customHeight="1">
      <c r="J55" s="18" t="s">
        <v>103</v>
      </c>
      <c r="K55" s="49" t="s">
        <v>54</v>
      </c>
      <c r="L55" s="22">
        <v>514.07</v>
      </c>
      <c r="M55" s="47" t="s">
        <v>77</v>
      </c>
      <c r="N55" s="16"/>
    </row>
    <row r="56" spans="3:7" ht="19.5" customHeight="1" thickBot="1">
      <c r="C56" s="69" t="s">
        <v>3</v>
      </c>
      <c r="D56" s="69"/>
      <c r="E56" s="69"/>
      <c r="F56" s="31"/>
      <c r="G56" s="31"/>
    </row>
    <row r="57" spans="2:16" ht="19.5" customHeight="1">
      <c r="B57" s="79" t="s">
        <v>102</v>
      </c>
      <c r="C57" s="80"/>
      <c r="D57" s="80"/>
      <c r="E57" s="80"/>
      <c r="F57" s="80"/>
      <c r="G57" s="80"/>
      <c r="H57" s="81"/>
      <c r="I57" s="73" t="s">
        <v>16</v>
      </c>
      <c r="J57" s="74"/>
      <c r="K57" s="74"/>
      <c r="L57" s="75"/>
      <c r="M57" s="53">
        <f>L48</f>
        <v>600</v>
      </c>
      <c r="N57" s="51" t="str">
        <f>IF(M57&gt;=O57,"≧","＜")</f>
        <v>≧</v>
      </c>
      <c r="O57" s="24">
        <f>カットオフ!D50</f>
        <v>562.96</v>
      </c>
      <c r="P57" s="25" t="str">
        <f>カットオフ!K50</f>
        <v>OK</v>
      </c>
    </row>
    <row r="58" spans="2:16" ht="19.5" customHeight="1" thickBot="1">
      <c r="B58" s="66" t="s">
        <v>74</v>
      </c>
      <c r="C58" s="67"/>
      <c r="D58" s="67"/>
      <c r="E58" s="67"/>
      <c r="F58" s="67"/>
      <c r="G58" s="67"/>
      <c r="H58" s="68"/>
      <c r="I58" s="76" t="s">
        <v>17</v>
      </c>
      <c r="J58" s="77"/>
      <c r="K58" s="77"/>
      <c r="L58" s="78"/>
      <c r="M58" s="65">
        <f>カットオフ!BB29</f>
        <v>1.2</v>
      </c>
      <c r="N58" s="26" t="str">
        <f>カットオフ!BE29</f>
        <v>≧</v>
      </c>
      <c r="O58" s="26">
        <f>カットオフ!BG29</f>
        <v>1.2</v>
      </c>
      <c r="P58" s="27" t="str">
        <f>カットオフ!BI29</f>
        <v>OK</v>
      </c>
    </row>
  </sheetData>
  <sheetProtection/>
  <mergeCells count="16">
    <mergeCell ref="I10:J14"/>
    <mergeCell ref="M10:M13"/>
    <mergeCell ref="G34:I34"/>
    <mergeCell ref="K35:M35"/>
    <mergeCell ref="I31:J31"/>
    <mergeCell ref="J24:K27"/>
    <mergeCell ref="B58:H58"/>
    <mergeCell ref="C56:E56"/>
    <mergeCell ref="O20:P20"/>
    <mergeCell ref="J43:M43"/>
    <mergeCell ref="I38:J38"/>
    <mergeCell ref="I39:K39"/>
    <mergeCell ref="I57:L57"/>
    <mergeCell ref="I58:L58"/>
    <mergeCell ref="B57:H57"/>
    <mergeCell ref="G35:I35"/>
  </mergeCells>
  <printOptions/>
  <pageMargins left="1.1811023622047245" right="0.5905511811023623" top="0.984251968503937" bottom="0.5905511811023623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40"/>
  <sheetViews>
    <sheetView zoomScaleSheetLayoutView="100" zoomScalePageLayoutView="0" workbookViewId="0" topLeftCell="U1">
      <selection activeCell="S30" sqref="S30"/>
    </sheetView>
  </sheetViews>
  <sheetFormatPr defaultColWidth="10.625" defaultRowHeight="12" customHeight="1"/>
  <cols>
    <col min="1" max="1" width="5.625" style="0" customWidth="1"/>
    <col min="2" max="2" width="9.75390625" style="0" customWidth="1"/>
    <col min="3" max="3" width="4.625" style="0" customWidth="1"/>
    <col min="4" max="4" width="9.75390625" style="0" customWidth="1"/>
    <col min="5" max="5" width="4.625" style="0" customWidth="1"/>
    <col min="6" max="6" width="8.625" style="0" customWidth="1"/>
    <col min="7" max="7" width="6.75390625" style="0" customWidth="1"/>
    <col min="8" max="8" width="8.625" style="0" customWidth="1"/>
    <col min="9" max="9" width="4.625" style="0" customWidth="1"/>
    <col min="10" max="10" width="9.75390625" style="0" customWidth="1"/>
    <col min="11" max="11" width="6.75390625" style="0" customWidth="1"/>
    <col min="12" max="12" width="8.625" style="0" customWidth="1"/>
    <col min="13" max="13" width="4.625" style="0" customWidth="1"/>
    <col min="14" max="14" width="5.625" style="0" customWidth="1"/>
    <col min="15" max="25" width="2.625" style="0" customWidth="1"/>
    <col min="26" max="29" width="2.625" style="4" customWidth="1"/>
    <col min="30" max="49" width="2.625" style="0" customWidth="1"/>
    <col min="50" max="54" width="3.625" style="0" customWidth="1"/>
    <col min="55" max="103" width="2.625" style="0" customWidth="1"/>
  </cols>
  <sheetData>
    <row r="1" spans="1:85" ht="12.75" customHeight="1">
      <c r="A1" s="12" t="s">
        <v>120</v>
      </c>
      <c r="B1" s="13"/>
      <c r="N1" s="12" t="s">
        <v>106</v>
      </c>
      <c r="O1" s="13"/>
      <c r="AX1" s="4" t="s">
        <v>110</v>
      </c>
      <c r="BJ1" s="4"/>
      <c r="BK1" s="4"/>
      <c r="BL1" s="4"/>
      <c r="BM1" s="4"/>
      <c r="CG1" s="14"/>
    </row>
    <row r="2" spans="1:65" ht="12.75" customHeight="1">
      <c r="A2" s="12"/>
      <c r="B2" s="13"/>
      <c r="D2" s="52"/>
      <c r="H2" s="35"/>
      <c r="N2" s="12"/>
      <c r="O2" s="13"/>
      <c r="Q2" s="36"/>
      <c r="T2" s="52"/>
      <c r="U2" s="35"/>
      <c r="BJ2" s="4"/>
      <c r="BK2" s="4"/>
      <c r="BL2" s="4"/>
      <c r="BM2" s="4"/>
    </row>
    <row r="3" spans="1:71" ht="12.75" customHeight="1">
      <c r="A3" s="11"/>
      <c r="B3" s="37"/>
      <c r="C3" s="37"/>
      <c r="D3" s="37"/>
      <c r="E3" s="37"/>
      <c r="F3" s="37"/>
      <c r="G3" s="37"/>
      <c r="H3" s="37"/>
      <c r="I3" s="37"/>
      <c r="J3" s="37"/>
      <c r="K3" s="37"/>
      <c r="AY3" s="95" t="s">
        <v>46</v>
      </c>
      <c r="AZ3" s="95"/>
      <c r="BA3" t="s">
        <v>22</v>
      </c>
      <c r="BB3" s="95" t="s">
        <v>47</v>
      </c>
      <c r="BC3" s="95"/>
      <c r="BD3" s="95"/>
      <c r="BE3" s="95" t="s">
        <v>48</v>
      </c>
      <c r="BF3" s="95"/>
      <c r="BG3" s="95" t="s">
        <v>49</v>
      </c>
      <c r="BH3" s="95"/>
      <c r="BI3" s="95"/>
      <c r="BJ3" t="s">
        <v>18</v>
      </c>
      <c r="BK3" s="95" t="s">
        <v>50</v>
      </c>
      <c r="BL3" s="95"/>
      <c r="BM3" s="95"/>
      <c r="BN3" s="95"/>
      <c r="BO3" s="95" t="s">
        <v>51</v>
      </c>
      <c r="BP3" s="95"/>
      <c r="BQ3" s="95" t="s">
        <v>49</v>
      </c>
      <c r="BR3" s="95"/>
      <c r="BS3" s="95"/>
    </row>
    <row r="4" spans="1:85" ht="12.75" customHeight="1">
      <c r="A4" s="11"/>
      <c r="O4" s="109" t="s">
        <v>45</v>
      </c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45"/>
      <c r="AV4" s="45"/>
      <c r="AW4" s="45"/>
      <c r="BI4" t="s">
        <v>121</v>
      </c>
      <c r="BM4" s="4"/>
      <c r="BO4" s="4"/>
      <c r="BP4" s="4"/>
      <c r="BQ4" s="4"/>
      <c r="BR4" t="s">
        <v>121</v>
      </c>
      <c r="CE4" s="4"/>
      <c r="CF4" s="4"/>
      <c r="CG4" s="4"/>
    </row>
    <row r="5" spans="1:85" ht="12.75" customHeight="1">
      <c r="A5" s="11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45"/>
      <c r="AV5" s="45"/>
      <c r="AW5" s="45"/>
      <c r="BA5" t="s">
        <v>22</v>
      </c>
      <c r="BB5" s="87">
        <f>R37</f>
        <v>897.63</v>
      </c>
      <c r="BC5" s="87"/>
      <c r="BD5" s="87"/>
      <c r="BE5" s="95" t="s">
        <v>48</v>
      </c>
      <c r="BF5" s="95"/>
      <c r="BG5" s="87">
        <f>R52</f>
        <v>11.76</v>
      </c>
      <c r="BH5" s="87"/>
      <c r="BI5" s="87"/>
      <c r="BJ5" t="s">
        <v>18</v>
      </c>
      <c r="BK5" s="87">
        <f>R27</f>
        <v>1997.69</v>
      </c>
      <c r="BL5" s="87"/>
      <c r="BM5" s="87"/>
      <c r="BN5" s="87"/>
      <c r="BO5" s="95" t="s">
        <v>51</v>
      </c>
      <c r="BP5" s="95"/>
      <c r="BQ5" s="87">
        <f>BG5</f>
        <v>11.76</v>
      </c>
      <c r="BR5" s="95"/>
      <c r="BS5" s="95"/>
      <c r="CE5" s="4"/>
      <c r="CF5" s="4"/>
      <c r="CG5" s="4"/>
    </row>
    <row r="6" spans="1:84" ht="12.75" customHeight="1">
      <c r="A6" s="11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45"/>
      <c r="AV6" s="45"/>
      <c r="AW6" s="45"/>
      <c r="BL6" s="4"/>
      <c r="BM6" s="4"/>
      <c r="BN6" s="4"/>
      <c r="BO6" s="4"/>
      <c r="CD6" s="4"/>
      <c r="CE6" s="4"/>
      <c r="CF6" s="4"/>
    </row>
    <row r="7" spans="1:84" ht="12.75" customHeight="1">
      <c r="A7" s="11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45"/>
      <c r="AV7" s="45"/>
      <c r="AW7" s="45"/>
      <c r="BA7" t="s">
        <v>22</v>
      </c>
      <c r="BB7" s="94">
        <f>BB5*COS(BG5/180*PI())+BK5*SIN(BQ5/180*PI())</f>
        <v>1285.94</v>
      </c>
      <c r="BC7" s="94"/>
      <c r="BD7" s="94"/>
      <c r="BE7" s="36" t="s">
        <v>19</v>
      </c>
      <c r="BL7" s="4"/>
      <c r="BM7" s="4"/>
      <c r="BN7" s="4"/>
      <c r="BO7" s="4"/>
      <c r="CD7" s="4"/>
      <c r="CE7" s="4"/>
      <c r="CF7" s="4"/>
    </row>
    <row r="8" spans="1:84" ht="12.75" customHeight="1">
      <c r="A8" s="11"/>
      <c r="BL8" s="4"/>
      <c r="BM8" s="4"/>
      <c r="BN8" s="4"/>
      <c r="BO8" s="4"/>
      <c r="CD8" s="4"/>
      <c r="CE8" s="4"/>
      <c r="CF8" s="4"/>
    </row>
    <row r="9" spans="1:71" ht="12.75" customHeight="1">
      <c r="A9" s="11"/>
      <c r="AY9" s="95" t="s">
        <v>52</v>
      </c>
      <c r="AZ9" s="95"/>
      <c r="BA9" t="s">
        <v>22</v>
      </c>
      <c r="BB9" s="95" t="s">
        <v>50</v>
      </c>
      <c r="BC9" s="95"/>
      <c r="BD9" s="95"/>
      <c r="BE9" s="95" t="s">
        <v>48</v>
      </c>
      <c r="BF9" s="95"/>
      <c r="BG9" s="95" t="s">
        <v>49</v>
      </c>
      <c r="BH9" s="95"/>
      <c r="BI9" s="95"/>
      <c r="BJ9" t="s">
        <v>21</v>
      </c>
      <c r="BK9" s="95" t="s">
        <v>47</v>
      </c>
      <c r="BL9" s="95"/>
      <c r="BM9" s="95"/>
      <c r="BN9" s="95"/>
      <c r="BO9" s="95" t="s">
        <v>51</v>
      </c>
      <c r="BP9" s="95"/>
      <c r="BQ9" s="95" t="s">
        <v>49</v>
      </c>
      <c r="BR9" s="95"/>
      <c r="BS9" s="95"/>
    </row>
    <row r="10" spans="1:71" ht="12.75" customHeight="1">
      <c r="A10" s="11"/>
      <c r="BI10" t="s">
        <v>121</v>
      </c>
      <c r="BM10" s="4"/>
      <c r="BO10" s="4"/>
      <c r="BP10" s="4"/>
      <c r="BQ10" s="4"/>
      <c r="BS10" t="s">
        <v>121</v>
      </c>
    </row>
    <row r="11" spans="1:71" ht="12.75" customHeight="1">
      <c r="A11" s="11"/>
      <c r="AR11" s="4"/>
      <c r="AS11" s="4"/>
      <c r="AT11" s="4"/>
      <c r="BA11" t="s">
        <v>22</v>
      </c>
      <c r="BB11" s="87">
        <f>R27</f>
        <v>1997.69</v>
      </c>
      <c r="BC11" s="87"/>
      <c r="BD11" s="87"/>
      <c r="BE11" s="95" t="s">
        <v>48</v>
      </c>
      <c r="BF11" s="95"/>
      <c r="BG11" s="87">
        <f>BG5</f>
        <v>11.76</v>
      </c>
      <c r="BH11" s="95"/>
      <c r="BI11" s="95"/>
      <c r="BJ11" t="s">
        <v>21</v>
      </c>
      <c r="BK11" s="87">
        <f>R37</f>
        <v>897.63</v>
      </c>
      <c r="BL11" s="87"/>
      <c r="BM11" s="87"/>
      <c r="BN11" s="87"/>
      <c r="BO11" s="95" t="s">
        <v>51</v>
      </c>
      <c r="BP11" s="95"/>
      <c r="BQ11" s="87">
        <f>BQ5</f>
        <v>11.76</v>
      </c>
      <c r="BR11" s="95"/>
      <c r="BS11" s="95"/>
    </row>
    <row r="12" spans="1:65" ht="12.75" customHeight="1">
      <c r="A12" s="11"/>
      <c r="AR12" s="4"/>
      <c r="AS12" s="4"/>
      <c r="AT12" s="4"/>
      <c r="BJ12" s="4"/>
      <c r="BK12" s="4"/>
      <c r="BL12" s="4"/>
      <c r="BM12" s="4"/>
    </row>
    <row r="13" spans="1:65" ht="12.75" customHeight="1">
      <c r="A13" s="11"/>
      <c r="C13">
        <v>6.5</v>
      </c>
      <c r="AR13" s="4"/>
      <c r="AS13" s="4"/>
      <c r="AT13" s="4"/>
      <c r="BA13" t="s">
        <v>22</v>
      </c>
      <c r="BB13" s="94">
        <f>BB11*COS(BG11/180*PI())-BK11*SIN(BQ11/180*PI())</f>
        <v>1772.81</v>
      </c>
      <c r="BC13" s="94"/>
      <c r="BD13" s="94"/>
      <c r="BE13" s="36" t="s">
        <v>43</v>
      </c>
      <c r="BJ13" s="4"/>
      <c r="BK13" s="4"/>
      <c r="BL13" s="4"/>
      <c r="BM13" s="4"/>
    </row>
    <row r="14" spans="1:82" ht="12.75" customHeight="1">
      <c r="A14" s="11"/>
      <c r="AR14" s="4"/>
      <c r="AS14" s="4"/>
      <c r="AT14" s="4"/>
      <c r="BJ14" s="4"/>
      <c r="BK14" s="4"/>
      <c r="BL14" s="4"/>
      <c r="BM14" s="4"/>
      <c r="CB14" s="4"/>
      <c r="CC14" s="4"/>
      <c r="CD14" s="4"/>
    </row>
    <row r="15" spans="1:71" ht="12.75" customHeight="1">
      <c r="A15" s="11"/>
      <c r="AR15" s="4"/>
      <c r="AS15" s="4"/>
      <c r="AT15" s="4"/>
      <c r="BC15" s="36" t="s">
        <v>46</v>
      </c>
      <c r="BD15" s="49" t="s">
        <v>54</v>
      </c>
      <c r="BE15" s="36" t="s">
        <v>80</v>
      </c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</row>
    <row r="16" spans="1:71" ht="12.75" customHeight="1">
      <c r="A16" s="11"/>
      <c r="AR16" s="4"/>
      <c r="AS16" s="4"/>
      <c r="AT16" s="4"/>
      <c r="BC16" s="36" t="s">
        <v>57</v>
      </c>
      <c r="BD16" s="49" t="s">
        <v>54</v>
      </c>
      <c r="BE16" s="36" t="s">
        <v>81</v>
      </c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</row>
    <row r="17" spans="1:71" ht="12.75" customHeight="1">
      <c r="A17" s="11"/>
      <c r="AR17" s="4"/>
      <c r="AS17" s="4"/>
      <c r="AT17" s="4"/>
      <c r="BC17" s="36" t="s">
        <v>82</v>
      </c>
      <c r="BD17" s="49" t="s">
        <v>54</v>
      </c>
      <c r="BE17" s="36" t="s">
        <v>83</v>
      </c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</row>
    <row r="18" spans="1:71" ht="12.75" customHeight="1">
      <c r="A18" s="11"/>
      <c r="B18" t="s">
        <v>107</v>
      </c>
      <c r="C18" t="s">
        <v>22</v>
      </c>
      <c r="D18" s="38">
        <f>'形状寸法'!L55</f>
        <v>514.07</v>
      </c>
      <c r="E18" s="47" t="s">
        <v>77</v>
      </c>
      <c r="AS18" s="4"/>
      <c r="AT18" s="4"/>
      <c r="BC18" s="36" t="s">
        <v>47</v>
      </c>
      <c r="BD18" s="49" t="s">
        <v>54</v>
      </c>
      <c r="BE18" s="36" t="s">
        <v>84</v>
      </c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</row>
    <row r="19" spans="1:82" ht="12.75" customHeight="1">
      <c r="A19" s="11"/>
      <c r="D19" s="38"/>
      <c r="AR19" s="4"/>
      <c r="AS19" s="4"/>
      <c r="AT19" s="4"/>
      <c r="BC19" s="36" t="s">
        <v>50</v>
      </c>
      <c r="BD19" s="49" t="s">
        <v>54</v>
      </c>
      <c r="BE19" s="36" t="s">
        <v>53</v>
      </c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CB19" s="4"/>
      <c r="CC19" s="4"/>
      <c r="CD19" s="4"/>
    </row>
    <row r="20" spans="1:71" ht="12.75" customHeight="1">
      <c r="A20" s="11"/>
      <c r="B20" t="s">
        <v>27</v>
      </c>
      <c r="C20" t="s">
        <v>22</v>
      </c>
      <c r="D20" s="38">
        <f>'形状寸法'!L54</f>
        <v>39.92</v>
      </c>
      <c r="E20" s="47" t="s">
        <v>77</v>
      </c>
      <c r="AR20" s="4"/>
      <c r="AS20" s="4"/>
      <c r="AT20" s="4"/>
      <c r="BC20" s="49"/>
      <c r="BD20" s="49"/>
      <c r="BE20" s="49"/>
      <c r="BF20" s="49"/>
      <c r="BG20" s="49"/>
      <c r="BH20" s="49"/>
      <c r="BI20" s="49"/>
      <c r="BJ20" s="36"/>
      <c r="BK20" s="36"/>
      <c r="BL20" s="36"/>
      <c r="BM20" s="36"/>
      <c r="BN20" s="49"/>
      <c r="BO20" s="49"/>
      <c r="BP20" s="49"/>
      <c r="BQ20" s="49"/>
      <c r="BR20" s="49"/>
      <c r="BS20" s="49"/>
    </row>
    <row r="21" spans="1:65" ht="12.75" customHeight="1">
      <c r="A21" s="11"/>
      <c r="AX21" s="4" t="s">
        <v>111</v>
      </c>
      <c r="BJ21" s="4"/>
      <c r="BK21" s="4"/>
      <c r="BL21" s="4"/>
      <c r="BM21" s="4"/>
    </row>
    <row r="22" spans="1:65" ht="12.75" customHeight="1">
      <c r="A22" s="11"/>
      <c r="B22" s="88" t="s">
        <v>28</v>
      </c>
      <c r="C22" s="88" t="s">
        <v>22</v>
      </c>
      <c r="D22" s="88" t="s">
        <v>27</v>
      </c>
      <c r="E22" s="88" t="s">
        <v>18</v>
      </c>
      <c r="F22" s="39" t="s">
        <v>107</v>
      </c>
      <c r="G22" s="39" t="s">
        <v>21</v>
      </c>
      <c r="H22" s="39" t="s">
        <v>27</v>
      </c>
      <c r="I22" s="88" t="s">
        <v>30</v>
      </c>
      <c r="J22" s="88" t="s">
        <v>31</v>
      </c>
      <c r="N22" s="4" t="s">
        <v>109</v>
      </c>
      <c r="BJ22" s="4"/>
      <c r="BK22" s="4"/>
      <c r="BL22" s="4"/>
      <c r="BM22" s="4"/>
    </row>
    <row r="23" spans="1:86" ht="12.75" customHeight="1">
      <c r="A23" s="11"/>
      <c r="B23" s="88"/>
      <c r="C23" s="88"/>
      <c r="D23" s="88"/>
      <c r="E23" s="88"/>
      <c r="F23" s="88" t="s">
        <v>29</v>
      </c>
      <c r="G23" s="88"/>
      <c r="H23" s="88"/>
      <c r="I23" s="88"/>
      <c r="J23" s="88"/>
      <c r="AY23" s="98" t="s">
        <v>55</v>
      </c>
      <c r="AZ23" s="98"/>
      <c r="BA23" s="98" t="s">
        <v>22</v>
      </c>
      <c r="BB23" s="92" t="s">
        <v>23</v>
      </c>
      <c r="BC23" s="92"/>
      <c r="BD23" s="43" t="s">
        <v>56</v>
      </c>
      <c r="BE23" s="92" t="s">
        <v>57</v>
      </c>
      <c r="BF23" s="92"/>
      <c r="BG23" s="92"/>
      <c r="BH23" s="43"/>
      <c r="BI23" s="43" t="s">
        <v>18</v>
      </c>
      <c r="BJ23" s="43"/>
      <c r="BK23" s="92" t="s">
        <v>58</v>
      </c>
      <c r="BL23" s="92"/>
      <c r="BM23" s="92"/>
      <c r="BN23" s="43" t="s">
        <v>18</v>
      </c>
      <c r="BO23" s="92" t="s">
        <v>59</v>
      </c>
      <c r="BP23" s="92"/>
      <c r="BQ23" s="92"/>
      <c r="BR23" s="43" t="s">
        <v>60</v>
      </c>
      <c r="BS23" s="43" t="s">
        <v>18</v>
      </c>
      <c r="BT23" s="92" t="s">
        <v>61</v>
      </c>
      <c r="BU23" s="92"/>
      <c r="BV23" s="92"/>
      <c r="BW23" s="43" t="s">
        <v>56</v>
      </c>
      <c r="BX23" s="92" t="s">
        <v>62</v>
      </c>
      <c r="BY23" s="92"/>
      <c r="BZ23" s="92"/>
      <c r="CA23" s="43" t="s">
        <v>18</v>
      </c>
      <c r="CB23" s="92" t="s">
        <v>63</v>
      </c>
      <c r="CC23" s="92"/>
      <c r="CD23" s="92"/>
      <c r="CE23" s="43" t="s">
        <v>60</v>
      </c>
      <c r="CF23" s="14"/>
      <c r="CG23" s="14"/>
      <c r="CH23" s="14"/>
    </row>
    <row r="24" spans="1:86" ht="12.75" customHeight="1">
      <c r="A24" s="11"/>
      <c r="O24" s="88" t="s">
        <v>50</v>
      </c>
      <c r="P24" s="88"/>
      <c r="Q24" s="88" t="s">
        <v>22</v>
      </c>
      <c r="R24" s="39" t="s">
        <v>56</v>
      </c>
      <c r="S24" s="91" t="s">
        <v>27</v>
      </c>
      <c r="T24" s="91"/>
      <c r="U24" s="91"/>
      <c r="V24" s="39" t="s">
        <v>18</v>
      </c>
      <c r="W24" s="91" t="s">
        <v>28</v>
      </c>
      <c r="X24" s="91"/>
      <c r="Y24" s="91"/>
      <c r="Z24" s="39" t="s">
        <v>60</v>
      </c>
      <c r="AA24" s="88" t="s">
        <v>33</v>
      </c>
      <c r="AB24" s="88" t="s">
        <v>31</v>
      </c>
      <c r="AC24" s="88"/>
      <c r="AD24" s="88"/>
      <c r="AE24" s="88" t="s">
        <v>22</v>
      </c>
      <c r="AF24" s="39" t="s">
        <v>56</v>
      </c>
      <c r="AG24" s="90">
        <f>D20</f>
        <v>39.92</v>
      </c>
      <c r="AH24" s="91"/>
      <c r="AI24" s="91"/>
      <c r="AJ24" s="39" t="s">
        <v>18</v>
      </c>
      <c r="AK24" s="90">
        <f>D28</f>
        <v>397.69</v>
      </c>
      <c r="AL24" s="91"/>
      <c r="AM24" s="91"/>
      <c r="AN24" s="39" t="s">
        <v>60</v>
      </c>
      <c r="AO24" s="88" t="s">
        <v>33</v>
      </c>
      <c r="AP24" s="101">
        <f>'形状寸法'!K35</f>
        <v>9.13</v>
      </c>
      <c r="AQ24" s="101"/>
      <c r="AR24" s="101"/>
      <c r="AY24" s="98"/>
      <c r="AZ24" s="98"/>
      <c r="BA24" s="98"/>
      <c r="BB24" s="30"/>
      <c r="BC24" s="44"/>
      <c r="BD24" s="30"/>
      <c r="BE24" s="30"/>
      <c r="BF24" s="30"/>
      <c r="BG24" s="30"/>
      <c r="BH24" s="30"/>
      <c r="BI24" s="30"/>
      <c r="BJ24" s="30"/>
      <c r="BK24" s="30"/>
      <c r="BL24" s="93" t="s">
        <v>46</v>
      </c>
      <c r="BM24" s="93"/>
      <c r="BN24" s="93"/>
      <c r="BO24" s="55"/>
      <c r="BP24" s="30" t="s">
        <v>18</v>
      </c>
      <c r="BQ24" s="93" t="s">
        <v>64</v>
      </c>
      <c r="BR24" s="93"/>
      <c r="BS24" s="93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14"/>
      <c r="CG24" s="14"/>
      <c r="CH24" s="14"/>
    </row>
    <row r="25" spans="1:66" ht="12.75" customHeight="1">
      <c r="A25" s="11"/>
      <c r="C25" s="88" t="s">
        <v>22</v>
      </c>
      <c r="D25" s="101">
        <f>D20</f>
        <v>39.92</v>
      </c>
      <c r="E25" s="88" t="s">
        <v>18</v>
      </c>
      <c r="F25" s="40">
        <f>D18</f>
        <v>514.07</v>
      </c>
      <c r="G25" s="39" t="s">
        <v>21</v>
      </c>
      <c r="H25" s="40">
        <f>D20</f>
        <v>39.92</v>
      </c>
      <c r="I25" s="88" t="s">
        <v>30</v>
      </c>
      <c r="J25" s="101">
        <f>'形状寸法'!K35</f>
        <v>9.13</v>
      </c>
      <c r="O25" s="88"/>
      <c r="P25" s="88"/>
      <c r="Q25" s="88"/>
      <c r="R25" s="97">
        <v>2</v>
      </c>
      <c r="S25" s="97"/>
      <c r="T25" s="97"/>
      <c r="U25" s="97"/>
      <c r="V25" s="97"/>
      <c r="W25" s="97"/>
      <c r="X25" s="97"/>
      <c r="Y25" s="97"/>
      <c r="Z25" s="97"/>
      <c r="AA25" s="88"/>
      <c r="AB25" s="88"/>
      <c r="AC25" s="88"/>
      <c r="AD25" s="88"/>
      <c r="AE25" s="88"/>
      <c r="AF25" s="97">
        <v>2</v>
      </c>
      <c r="AG25" s="97"/>
      <c r="AH25" s="97"/>
      <c r="AI25" s="97"/>
      <c r="AJ25" s="97"/>
      <c r="AK25" s="97"/>
      <c r="AL25" s="97"/>
      <c r="AM25" s="97"/>
      <c r="AN25" s="97"/>
      <c r="AO25" s="88"/>
      <c r="AP25" s="101"/>
      <c r="AQ25" s="101"/>
      <c r="AR25" s="101"/>
      <c r="BI25" s="1"/>
      <c r="BJ25" s="2"/>
      <c r="BK25" s="7"/>
      <c r="BL25" s="4"/>
      <c r="BM25" s="4"/>
      <c r="BN25" s="4"/>
    </row>
    <row r="26" spans="1:83" ht="12.75" customHeight="1">
      <c r="A26" s="11"/>
      <c r="C26" s="88"/>
      <c r="D26" s="88"/>
      <c r="E26" s="88"/>
      <c r="F26" s="100">
        <f>'形状寸法'!J43</f>
        <v>12.1</v>
      </c>
      <c r="G26" s="88"/>
      <c r="H26" s="88"/>
      <c r="I26" s="88"/>
      <c r="J26" s="101"/>
      <c r="BA26" s="98" t="s">
        <v>22</v>
      </c>
      <c r="BB26" s="104">
        <f>BP39</f>
        <v>0.7</v>
      </c>
      <c r="BC26" s="104"/>
      <c r="BD26" s="43" t="s">
        <v>56</v>
      </c>
      <c r="BE26" s="104">
        <f>BB13</f>
        <v>1772.81</v>
      </c>
      <c r="BF26" s="104"/>
      <c r="BG26" s="104"/>
      <c r="BH26" s="104"/>
      <c r="BI26" s="43" t="s">
        <v>18</v>
      </c>
      <c r="BJ26" s="106">
        <f>R32</f>
        <v>1353.96</v>
      </c>
      <c r="BK26" s="106"/>
      <c r="BL26" s="106"/>
      <c r="BM26" s="106"/>
      <c r="BN26" s="43" t="s">
        <v>18</v>
      </c>
      <c r="BO26" s="92">
        <f>BP34</f>
        <v>117.33</v>
      </c>
      <c r="BP26" s="92"/>
      <c r="BQ26" s="92"/>
      <c r="BR26" s="43" t="s">
        <v>60</v>
      </c>
      <c r="BS26" s="43" t="s">
        <v>18</v>
      </c>
      <c r="BT26" s="103">
        <f>BY35</f>
        <v>0</v>
      </c>
      <c r="BU26" s="103"/>
      <c r="BV26" s="92"/>
      <c r="BW26" s="43" t="s">
        <v>56</v>
      </c>
      <c r="BX26" s="104">
        <f>R46</f>
        <v>9.33</v>
      </c>
      <c r="BY26" s="92"/>
      <c r="BZ26" s="92"/>
      <c r="CA26" s="43" t="s">
        <v>18</v>
      </c>
      <c r="CB26" s="104">
        <f>BP38</f>
        <v>3.35</v>
      </c>
      <c r="CC26" s="92"/>
      <c r="CD26" s="92"/>
      <c r="CE26" s="43" t="s">
        <v>60</v>
      </c>
    </row>
    <row r="27" spans="1:83" ht="12.75" customHeight="1">
      <c r="A27" s="11"/>
      <c r="Q27" t="s">
        <v>22</v>
      </c>
      <c r="R27" s="87">
        <f>(AG24+AK24)/AF25*AP24</f>
        <v>1997.69</v>
      </c>
      <c r="S27" s="87"/>
      <c r="T27" s="87"/>
      <c r="U27" s="87"/>
      <c r="V27" s="36" t="s">
        <v>43</v>
      </c>
      <c r="AY27" s="8"/>
      <c r="AZ27" s="10"/>
      <c r="BA27" s="98"/>
      <c r="BB27" s="30"/>
      <c r="BC27" s="44"/>
      <c r="BD27" s="30"/>
      <c r="BE27" s="30"/>
      <c r="BF27" s="30"/>
      <c r="BG27" s="30"/>
      <c r="BH27" s="30"/>
      <c r="BI27" s="30"/>
      <c r="BJ27" s="30"/>
      <c r="BK27" s="30"/>
      <c r="BL27" s="105">
        <f>BB7</f>
        <v>1285.94</v>
      </c>
      <c r="BM27" s="105"/>
      <c r="BN27" s="105"/>
      <c r="BO27" s="105"/>
      <c r="BP27" s="30" t="s">
        <v>18</v>
      </c>
      <c r="BQ27" s="105">
        <f>R42</f>
        <v>608.38</v>
      </c>
      <c r="BR27" s="93"/>
      <c r="BS27" s="93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1:65" ht="12.75" customHeight="1">
      <c r="A28" s="11"/>
      <c r="C28" t="s">
        <v>22</v>
      </c>
      <c r="D28" s="41">
        <f>D25+(F25-H25)/F26*J25</f>
        <v>397.69</v>
      </c>
      <c r="E28" s="36" t="s">
        <v>78</v>
      </c>
      <c r="AY28" s="8"/>
      <c r="AZ28" s="10"/>
      <c r="BA28" s="9"/>
      <c r="BB28" s="9"/>
      <c r="BJ28" s="4"/>
      <c r="BK28" s="4"/>
      <c r="BL28" s="4"/>
      <c r="BM28" s="4"/>
    </row>
    <row r="29" spans="1:65" ht="12.75" customHeight="1">
      <c r="A29" s="11"/>
      <c r="O29" s="88" t="s">
        <v>66</v>
      </c>
      <c r="P29" s="88"/>
      <c r="Q29" s="88" t="s">
        <v>22</v>
      </c>
      <c r="R29" s="39" t="s">
        <v>56</v>
      </c>
      <c r="S29" s="91" t="s">
        <v>28</v>
      </c>
      <c r="T29" s="91"/>
      <c r="U29" s="91"/>
      <c r="V29" s="39" t="s">
        <v>18</v>
      </c>
      <c r="W29" s="91" t="s">
        <v>118</v>
      </c>
      <c r="X29" s="91"/>
      <c r="Y29" s="91"/>
      <c r="Z29" s="39" t="s">
        <v>60</v>
      </c>
      <c r="AA29" s="88" t="s">
        <v>33</v>
      </c>
      <c r="AB29" s="88" t="s">
        <v>67</v>
      </c>
      <c r="AC29" s="88"/>
      <c r="AD29" s="88"/>
      <c r="AE29" s="88" t="s">
        <v>22</v>
      </c>
      <c r="AF29" s="39" t="s">
        <v>56</v>
      </c>
      <c r="AG29" s="90">
        <f>D28</f>
        <v>397.69</v>
      </c>
      <c r="AH29" s="91"/>
      <c r="AI29" s="91"/>
      <c r="AJ29" s="39" t="s">
        <v>18</v>
      </c>
      <c r="AK29" s="90">
        <f>D18</f>
        <v>514.07</v>
      </c>
      <c r="AL29" s="91"/>
      <c r="AM29" s="91"/>
      <c r="AN29" s="39" t="s">
        <v>60</v>
      </c>
      <c r="AO29" s="88" t="s">
        <v>33</v>
      </c>
      <c r="AP29" s="101">
        <f>'形状寸法'!I31</f>
        <v>2.97</v>
      </c>
      <c r="AQ29" s="101"/>
      <c r="AR29" s="101"/>
      <c r="AY29" s="8"/>
      <c r="AZ29" s="10"/>
      <c r="BA29" s="9" t="s">
        <v>22</v>
      </c>
      <c r="BB29" s="101">
        <f>(BB26*(BE26+BJ26+BO26)+BT26*(BX26+CB26))/(BL27+BQ27)</f>
        <v>1.2</v>
      </c>
      <c r="BC29" s="101"/>
      <c r="BD29" s="101"/>
      <c r="BE29" s="102" t="str">
        <f>IF(BB29&gt;=BF29,"≧","＜")</f>
        <v>≧</v>
      </c>
      <c r="BF29" s="102"/>
      <c r="BG29" s="95">
        <f>'形状寸法'!L49</f>
        <v>1.2</v>
      </c>
      <c r="BH29" s="95"/>
      <c r="BI29" s="95" t="str">
        <f>IF(BG29&gt;BB29,"OUT","OK")</f>
        <v>OK</v>
      </c>
      <c r="BJ29" s="95"/>
      <c r="BK29" s="95"/>
      <c r="BL29" s="4"/>
      <c r="BM29" s="4"/>
    </row>
    <row r="30" spans="1:65" ht="12.75" customHeight="1">
      <c r="A30" s="11"/>
      <c r="B30" s="88" t="s">
        <v>32</v>
      </c>
      <c r="C30" s="88" t="s">
        <v>22</v>
      </c>
      <c r="D30" s="88" t="s">
        <v>76</v>
      </c>
      <c r="E30" s="88" t="s">
        <v>33</v>
      </c>
      <c r="F30" s="88" t="s">
        <v>75</v>
      </c>
      <c r="G30" s="88" t="s">
        <v>35</v>
      </c>
      <c r="H30" s="39" t="s">
        <v>36</v>
      </c>
      <c r="I30" s="39" t="s">
        <v>37</v>
      </c>
      <c r="J30" s="39" t="s">
        <v>39</v>
      </c>
      <c r="K30" s="88" t="s">
        <v>40</v>
      </c>
      <c r="O30" s="88"/>
      <c r="P30" s="88"/>
      <c r="Q30" s="88"/>
      <c r="R30" s="97">
        <v>2</v>
      </c>
      <c r="S30" s="97"/>
      <c r="T30" s="97"/>
      <c r="U30" s="97"/>
      <c r="V30" s="97"/>
      <c r="W30" s="97"/>
      <c r="X30" s="97"/>
      <c r="Y30" s="97"/>
      <c r="Z30" s="97"/>
      <c r="AA30" s="88"/>
      <c r="AB30" s="88"/>
      <c r="AC30" s="88"/>
      <c r="AD30" s="88"/>
      <c r="AE30" s="88"/>
      <c r="AF30" s="97">
        <v>2</v>
      </c>
      <c r="AG30" s="97"/>
      <c r="AH30" s="97"/>
      <c r="AI30" s="97"/>
      <c r="AJ30" s="97"/>
      <c r="AK30" s="97"/>
      <c r="AL30" s="97"/>
      <c r="AM30" s="97"/>
      <c r="AN30" s="97"/>
      <c r="AO30" s="88"/>
      <c r="AP30" s="101"/>
      <c r="AQ30" s="101"/>
      <c r="AR30" s="101"/>
      <c r="AY30" s="8"/>
      <c r="AZ30" s="10"/>
      <c r="BA30" s="9"/>
      <c r="BB30" s="9"/>
      <c r="BJ30" s="4"/>
      <c r="BK30" s="4"/>
      <c r="BL30" s="4"/>
      <c r="BM30" s="4"/>
    </row>
    <row r="31" spans="1:75" ht="12.75" customHeight="1">
      <c r="A31" s="11"/>
      <c r="B31" s="88"/>
      <c r="C31" s="88"/>
      <c r="D31" s="88"/>
      <c r="E31" s="88"/>
      <c r="F31" s="88"/>
      <c r="G31" s="88"/>
      <c r="H31" s="97">
        <v>2</v>
      </c>
      <c r="I31" s="97"/>
      <c r="J31" s="97"/>
      <c r="K31" s="88"/>
      <c r="AY31" s="8"/>
      <c r="AZ31" s="10"/>
      <c r="BA31" s="9"/>
      <c r="BB31" s="9"/>
      <c r="BC31" s="49" t="s">
        <v>85</v>
      </c>
      <c r="BD31" s="49" t="s">
        <v>86</v>
      </c>
      <c r="BE31" s="36" t="s">
        <v>112</v>
      </c>
      <c r="BF31" s="36"/>
      <c r="BG31" s="36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</row>
    <row r="32" spans="1:75" ht="12.75" customHeight="1">
      <c r="A32" s="11"/>
      <c r="H32" s="11"/>
      <c r="I32" s="11"/>
      <c r="J32" s="11"/>
      <c r="Q32" t="s">
        <v>22</v>
      </c>
      <c r="R32" s="107">
        <f>(AG29+AK29)/AF30*AP29</f>
        <v>1353.96</v>
      </c>
      <c r="S32" s="107"/>
      <c r="T32" s="107"/>
      <c r="U32" s="107"/>
      <c r="V32" s="36" t="s">
        <v>19</v>
      </c>
      <c r="AY32" s="8"/>
      <c r="AZ32" s="10"/>
      <c r="BA32" s="9"/>
      <c r="BB32" s="9"/>
      <c r="BC32" s="49" t="s">
        <v>87</v>
      </c>
      <c r="BD32" s="49" t="s">
        <v>86</v>
      </c>
      <c r="BE32" s="36" t="s">
        <v>113</v>
      </c>
      <c r="BF32" s="36"/>
      <c r="BG32" s="36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</row>
    <row r="33" spans="1:75" ht="12.75" customHeight="1">
      <c r="A33" s="11"/>
      <c r="C33" s="88" t="s">
        <v>22</v>
      </c>
      <c r="D33" s="99">
        <f>'形状寸法'!L46</f>
        <v>23</v>
      </c>
      <c r="E33" s="88" t="s">
        <v>33</v>
      </c>
      <c r="F33" s="100">
        <f>'形状寸法'!C25</f>
        <v>1.9</v>
      </c>
      <c r="G33" s="88" t="s">
        <v>35</v>
      </c>
      <c r="H33" s="40">
        <f>'形状寸法'!G35</f>
        <v>2.4</v>
      </c>
      <c r="I33" s="40" t="s">
        <v>37</v>
      </c>
      <c r="J33" s="40">
        <f>'形状寸法'!I31</f>
        <v>2.97</v>
      </c>
      <c r="K33" s="88" t="s">
        <v>40</v>
      </c>
      <c r="R33" s="41"/>
      <c r="S33" s="38"/>
      <c r="T33" s="41"/>
      <c r="U33" s="4"/>
      <c r="AY33" s="8"/>
      <c r="AZ33" s="10"/>
      <c r="BA33" s="9"/>
      <c r="BB33" s="9"/>
      <c r="BC33" s="49" t="s">
        <v>88</v>
      </c>
      <c r="BD33" s="49" t="s">
        <v>86</v>
      </c>
      <c r="BE33" s="36" t="s">
        <v>117</v>
      </c>
      <c r="BF33" s="36"/>
      <c r="BG33" s="36"/>
      <c r="BH33" s="49"/>
      <c r="BI33" s="49"/>
      <c r="BJ33" s="49"/>
      <c r="BK33" s="49"/>
      <c r="BL33" s="49"/>
      <c r="BM33" s="36"/>
      <c r="BN33" s="49"/>
      <c r="BO33" s="49"/>
      <c r="BP33" s="49"/>
      <c r="BQ33" s="49"/>
      <c r="BR33" s="49"/>
      <c r="BS33" s="49"/>
      <c r="BT33" s="49"/>
      <c r="BU33" s="49"/>
      <c r="BV33" s="49"/>
      <c r="BW33" s="49"/>
    </row>
    <row r="34" spans="1:75" ht="12.75" customHeight="1">
      <c r="A34" s="11"/>
      <c r="C34" s="88"/>
      <c r="D34" s="99"/>
      <c r="E34" s="88"/>
      <c r="F34" s="88"/>
      <c r="G34" s="88"/>
      <c r="H34" s="97">
        <v>2</v>
      </c>
      <c r="I34" s="97"/>
      <c r="J34" s="97"/>
      <c r="K34" s="88"/>
      <c r="O34" s="88" t="s">
        <v>47</v>
      </c>
      <c r="P34" s="88"/>
      <c r="Q34" s="88" t="s">
        <v>22</v>
      </c>
      <c r="R34" s="90" t="s">
        <v>68</v>
      </c>
      <c r="S34" s="90"/>
      <c r="T34" s="90"/>
      <c r="U34" s="59" t="s">
        <v>33</v>
      </c>
      <c r="V34" s="91" t="s">
        <v>50</v>
      </c>
      <c r="W34" s="91"/>
      <c r="X34" s="91"/>
      <c r="Y34" s="88" t="s">
        <v>22</v>
      </c>
      <c r="Z34" s="106">
        <f>'形状寸法'!L53</f>
        <v>1506.01</v>
      </c>
      <c r="AA34" s="106"/>
      <c r="AB34" s="106"/>
      <c r="AC34" s="106"/>
      <c r="AD34" s="59" t="s">
        <v>33</v>
      </c>
      <c r="AE34" s="106">
        <f>R27</f>
        <v>1997.69</v>
      </c>
      <c r="AF34" s="106"/>
      <c r="AG34" s="106"/>
      <c r="AH34" s="106"/>
      <c r="AR34" s="8"/>
      <c r="AS34" s="10"/>
      <c r="AT34" s="9"/>
      <c r="AU34" s="9"/>
      <c r="AV34" s="9"/>
      <c r="AW34" s="9"/>
      <c r="AX34" s="9"/>
      <c r="AY34" s="9"/>
      <c r="AZ34" s="9"/>
      <c r="BA34" s="9"/>
      <c r="BB34" s="9"/>
      <c r="BC34" s="49" t="s">
        <v>89</v>
      </c>
      <c r="BD34" s="49" t="s">
        <v>86</v>
      </c>
      <c r="BE34" s="36" t="s">
        <v>90</v>
      </c>
      <c r="BF34" s="36"/>
      <c r="BG34" s="36"/>
      <c r="BH34" s="49"/>
      <c r="BI34" s="49"/>
      <c r="BJ34" s="49"/>
      <c r="BK34" s="49"/>
      <c r="BL34" s="49"/>
      <c r="BM34" s="49"/>
      <c r="BN34" s="49"/>
      <c r="BO34" s="49" t="s">
        <v>91</v>
      </c>
      <c r="BP34" s="107">
        <f>D36</f>
        <v>117.33</v>
      </c>
      <c r="BQ34" s="107"/>
      <c r="BR34" s="107"/>
      <c r="BS34" s="36" t="s">
        <v>92</v>
      </c>
      <c r="BU34" s="49"/>
      <c r="BV34" s="49"/>
      <c r="BW34" s="49"/>
    </row>
    <row r="35" spans="1:84" ht="12.75" customHeight="1">
      <c r="A35" s="11"/>
      <c r="C35" s="9"/>
      <c r="D35" s="9"/>
      <c r="E35" s="9"/>
      <c r="F35" s="9"/>
      <c r="G35" s="9"/>
      <c r="H35" s="42"/>
      <c r="I35" s="42"/>
      <c r="J35" s="42"/>
      <c r="K35" s="9"/>
      <c r="O35" s="88"/>
      <c r="P35" s="88"/>
      <c r="Q35" s="88"/>
      <c r="R35" s="89" t="s">
        <v>50</v>
      </c>
      <c r="S35" s="89"/>
      <c r="T35" s="89"/>
      <c r="U35" s="58" t="s">
        <v>18</v>
      </c>
      <c r="V35" s="89" t="s">
        <v>58</v>
      </c>
      <c r="W35" s="89"/>
      <c r="X35" s="89"/>
      <c r="Y35" s="88"/>
      <c r="Z35" s="110">
        <f>R27</f>
        <v>1997.69</v>
      </c>
      <c r="AA35" s="110"/>
      <c r="AB35" s="110"/>
      <c r="AC35" s="110"/>
      <c r="AD35" s="58" t="s">
        <v>18</v>
      </c>
      <c r="AE35" s="110">
        <f>R32</f>
        <v>1353.96</v>
      </c>
      <c r="AF35" s="110"/>
      <c r="AG35" s="110"/>
      <c r="AH35" s="110"/>
      <c r="AR35" s="8"/>
      <c r="AS35" s="10"/>
      <c r="AT35" s="9"/>
      <c r="AU35" s="9"/>
      <c r="AV35" s="9"/>
      <c r="AW35" s="9"/>
      <c r="AX35" s="9"/>
      <c r="AY35" s="9"/>
      <c r="AZ35" s="9"/>
      <c r="BA35" s="9"/>
      <c r="BB35" s="9"/>
      <c r="BC35" s="49" t="s">
        <v>93</v>
      </c>
      <c r="BD35" s="49" t="s">
        <v>86</v>
      </c>
      <c r="BE35" s="47" t="s">
        <v>100</v>
      </c>
      <c r="BF35" s="36"/>
      <c r="BG35" s="36"/>
      <c r="BH35" s="49"/>
      <c r="BI35" s="49"/>
      <c r="BJ35" s="49"/>
      <c r="BK35" s="49"/>
      <c r="BL35" s="49"/>
      <c r="BM35" s="49"/>
      <c r="BN35" s="49"/>
      <c r="BX35" s="49" t="s">
        <v>91</v>
      </c>
      <c r="BY35" s="108">
        <f>IF('形状寸法'!L51&gt;'形状寸法'!L52,'形状寸法'!L52,'形状寸法'!L51)</f>
        <v>0</v>
      </c>
      <c r="BZ35" s="108"/>
      <c r="CA35" s="108"/>
      <c r="CB35" s="36" t="s">
        <v>101</v>
      </c>
      <c r="CD35" s="49"/>
      <c r="CF35" s="49"/>
    </row>
    <row r="36" spans="1:74" ht="12.75" customHeight="1">
      <c r="A36" s="11"/>
      <c r="C36" t="s">
        <v>34</v>
      </c>
      <c r="D36" s="41">
        <f>D33*F33*(H33+J33)/H34</f>
        <v>117.33</v>
      </c>
      <c r="E36" s="36" t="s">
        <v>19</v>
      </c>
      <c r="R36" s="41"/>
      <c r="S36" s="41"/>
      <c r="T36" s="41"/>
      <c r="U36" s="4"/>
      <c r="BC36" s="49" t="s">
        <v>94</v>
      </c>
      <c r="BD36" s="49" t="s">
        <v>86</v>
      </c>
      <c r="BE36" s="36" t="s">
        <v>116</v>
      </c>
      <c r="BF36" s="36"/>
      <c r="BG36" s="36"/>
      <c r="BH36" s="49"/>
      <c r="BI36" s="49"/>
      <c r="BJ36" s="49"/>
      <c r="BK36" s="36"/>
      <c r="BL36" s="36"/>
      <c r="BM36" s="36"/>
      <c r="BN36" s="49"/>
      <c r="BO36" s="49"/>
      <c r="BP36" s="49"/>
      <c r="BQ36" s="49"/>
      <c r="BR36" s="49"/>
      <c r="BS36" s="49"/>
      <c r="BT36" s="49"/>
      <c r="BU36" s="49"/>
      <c r="BV36" s="49"/>
    </row>
    <row r="37" spans="1:75" ht="12.75" customHeight="1">
      <c r="A37" s="11"/>
      <c r="Q37" t="s">
        <v>22</v>
      </c>
      <c r="R37" s="87">
        <f>Z34*AE34/(Z35+AE35)</f>
        <v>897.63</v>
      </c>
      <c r="S37" s="87"/>
      <c r="T37" s="87"/>
      <c r="U37" s="87"/>
      <c r="V37" s="36" t="s">
        <v>19</v>
      </c>
      <c r="BC37" s="49" t="s">
        <v>95</v>
      </c>
      <c r="BD37" s="49" t="s">
        <v>86</v>
      </c>
      <c r="BE37" s="36" t="s">
        <v>114</v>
      </c>
      <c r="BF37" s="36"/>
      <c r="BG37" s="36"/>
      <c r="BH37" s="49"/>
      <c r="BI37" s="49"/>
      <c r="BJ37" s="49"/>
      <c r="BK37" s="36"/>
      <c r="BL37" s="36"/>
      <c r="BM37" s="36"/>
      <c r="BN37" s="49"/>
      <c r="BO37" s="49"/>
      <c r="BP37" s="49"/>
      <c r="BQ37" s="49"/>
      <c r="BR37" s="49"/>
      <c r="BS37" s="49"/>
      <c r="BT37" s="49"/>
      <c r="BU37" s="49"/>
      <c r="BV37" s="49"/>
      <c r="BW37" s="49"/>
    </row>
    <row r="38" spans="1:75" ht="12.75" customHeight="1">
      <c r="A38" s="11"/>
      <c r="B38" t="s">
        <v>41</v>
      </c>
      <c r="C38" t="s">
        <v>34</v>
      </c>
      <c r="D38" t="s">
        <v>32</v>
      </c>
      <c r="E38" t="s">
        <v>42</v>
      </c>
      <c r="F38" t="s">
        <v>36</v>
      </c>
      <c r="BC38" s="49" t="s">
        <v>96</v>
      </c>
      <c r="BD38" s="49" t="s">
        <v>86</v>
      </c>
      <c r="BE38" s="36" t="s">
        <v>115</v>
      </c>
      <c r="BF38" s="36"/>
      <c r="BG38" s="36"/>
      <c r="BH38" s="49"/>
      <c r="BI38" s="49"/>
      <c r="BJ38" s="49"/>
      <c r="BK38" s="36"/>
      <c r="BL38" s="36"/>
      <c r="BM38" s="36"/>
      <c r="BN38" s="49"/>
      <c r="BO38" s="49" t="s">
        <v>91</v>
      </c>
      <c r="BP38" s="107">
        <f>'形状寸法'!G35+'形状寸法'!J35</f>
        <v>3.35</v>
      </c>
      <c r="BQ38" s="107"/>
      <c r="BR38" s="107"/>
      <c r="BS38" s="49" t="s">
        <v>97</v>
      </c>
      <c r="BU38" s="49"/>
      <c r="BV38" s="49"/>
      <c r="BW38" s="49"/>
    </row>
    <row r="39" spans="15:75" ht="12.75" customHeight="1">
      <c r="O39" s="88" t="s">
        <v>119</v>
      </c>
      <c r="P39" s="88"/>
      <c r="Q39" s="88" t="s">
        <v>22</v>
      </c>
      <c r="R39" s="90" t="s">
        <v>68</v>
      </c>
      <c r="S39" s="90"/>
      <c r="T39" s="90"/>
      <c r="U39" s="59" t="s">
        <v>33</v>
      </c>
      <c r="V39" s="91" t="s">
        <v>66</v>
      </c>
      <c r="W39" s="91"/>
      <c r="X39" s="91"/>
      <c r="Y39" s="88" t="s">
        <v>22</v>
      </c>
      <c r="Z39" s="106">
        <f>Z34</f>
        <v>1506.01</v>
      </c>
      <c r="AA39" s="106"/>
      <c r="AB39" s="106"/>
      <c r="AC39" s="106"/>
      <c r="AD39" s="59" t="s">
        <v>33</v>
      </c>
      <c r="AE39" s="106">
        <f>AE35</f>
        <v>1353.96</v>
      </c>
      <c r="AF39" s="106"/>
      <c r="AG39" s="106"/>
      <c r="AH39" s="106"/>
      <c r="BC39" s="49" t="s">
        <v>98</v>
      </c>
      <c r="BD39" s="49" t="s">
        <v>86</v>
      </c>
      <c r="BE39" s="36" t="s">
        <v>99</v>
      </c>
      <c r="BF39" s="36"/>
      <c r="BG39" s="36"/>
      <c r="BH39" s="49"/>
      <c r="BI39" s="49"/>
      <c r="BJ39" s="49"/>
      <c r="BK39" s="36"/>
      <c r="BL39" s="36"/>
      <c r="BM39" s="36"/>
      <c r="BN39" s="49"/>
      <c r="BO39" s="49" t="s">
        <v>91</v>
      </c>
      <c r="BP39" s="107">
        <f>'形状寸法'!L50</f>
        <v>0.7</v>
      </c>
      <c r="BQ39" s="107"/>
      <c r="BR39" s="107"/>
      <c r="BS39" s="50"/>
      <c r="BT39" s="49"/>
      <c r="BU39" s="49"/>
      <c r="BV39" s="49"/>
      <c r="BW39" s="49"/>
    </row>
    <row r="40" spans="3:65" ht="12.75" customHeight="1">
      <c r="C40" t="s">
        <v>34</v>
      </c>
      <c r="D40" s="41">
        <f>D36</f>
        <v>117.33</v>
      </c>
      <c r="E40" t="s">
        <v>42</v>
      </c>
      <c r="F40" s="41">
        <f>H33</f>
        <v>2.4</v>
      </c>
      <c r="O40" s="88"/>
      <c r="P40" s="88"/>
      <c r="Q40" s="88"/>
      <c r="R40" s="89" t="s">
        <v>50</v>
      </c>
      <c r="S40" s="89"/>
      <c r="T40" s="89"/>
      <c r="U40" s="58" t="s">
        <v>18</v>
      </c>
      <c r="V40" s="89" t="s">
        <v>58</v>
      </c>
      <c r="W40" s="89"/>
      <c r="X40" s="89"/>
      <c r="Y40" s="88"/>
      <c r="Z40" s="110">
        <f>Z35</f>
        <v>1997.69</v>
      </c>
      <c r="AA40" s="110"/>
      <c r="AB40" s="110"/>
      <c r="AC40" s="110"/>
      <c r="AD40" s="58" t="s">
        <v>18</v>
      </c>
      <c r="AE40" s="110">
        <f>AE35</f>
        <v>1353.96</v>
      </c>
      <c r="AF40" s="110"/>
      <c r="AG40" s="110"/>
      <c r="AH40" s="110"/>
      <c r="BJ40" s="4"/>
      <c r="BK40" s="4"/>
      <c r="BL40" s="4"/>
      <c r="BM40" s="4"/>
    </row>
    <row r="41" spans="62:65" ht="12.75" customHeight="1">
      <c r="BJ41" s="4"/>
      <c r="BK41" s="4"/>
      <c r="BL41" s="4"/>
      <c r="BM41" s="4"/>
    </row>
    <row r="42" spans="3:65" ht="12.75" customHeight="1">
      <c r="C42" t="s">
        <v>34</v>
      </c>
      <c r="D42" s="41">
        <f>D40/F40</f>
        <v>48.89</v>
      </c>
      <c r="E42" s="36" t="s">
        <v>78</v>
      </c>
      <c r="Q42" t="s">
        <v>22</v>
      </c>
      <c r="R42" s="87">
        <f>Z39*AE39/(Z40+AE40)</f>
        <v>608.38</v>
      </c>
      <c r="S42" s="87"/>
      <c r="T42" s="87"/>
      <c r="U42" s="87"/>
      <c r="V42" s="36" t="s">
        <v>19</v>
      </c>
      <c r="BJ42" s="4"/>
      <c r="BK42" s="4"/>
      <c r="BL42" s="4"/>
      <c r="BM42" s="4"/>
    </row>
    <row r="43" spans="18:65" ht="12.75" customHeight="1">
      <c r="R43" s="38"/>
      <c r="S43" s="3"/>
      <c r="T43" s="3"/>
      <c r="U43" s="4"/>
      <c r="AB43"/>
      <c r="AC43" s="38"/>
      <c r="AD43" s="3"/>
      <c r="AE43" s="3"/>
      <c r="AF43" s="4"/>
      <c r="AK43" s="4"/>
      <c r="AL43" s="4"/>
      <c r="AM43" s="4"/>
      <c r="BJ43" s="4"/>
      <c r="BK43" s="4"/>
      <c r="BL43" s="4"/>
      <c r="BM43" s="4"/>
    </row>
    <row r="44" spans="2:38" ht="12.75" customHeight="1">
      <c r="B44" t="s">
        <v>44</v>
      </c>
      <c r="C44" t="s">
        <v>34</v>
      </c>
      <c r="D44" t="s">
        <v>41</v>
      </c>
      <c r="E44" t="s">
        <v>37</v>
      </c>
      <c r="F44" t="s">
        <v>107</v>
      </c>
      <c r="O44" s="95" t="s">
        <v>65</v>
      </c>
      <c r="P44" s="95"/>
      <c r="Q44" t="s">
        <v>22</v>
      </c>
      <c r="R44" s="38"/>
      <c r="S44" s="95" t="s">
        <v>75</v>
      </c>
      <c r="T44" s="95"/>
      <c r="U44" s="95"/>
      <c r="V44" s="48">
        <v>2</v>
      </c>
      <c r="W44" t="s">
        <v>18</v>
      </c>
      <c r="X44" s="95" t="s">
        <v>31</v>
      </c>
      <c r="Y44" s="95"/>
      <c r="Z44" s="95"/>
      <c r="AA44" s="48">
        <v>2</v>
      </c>
      <c r="AB44" t="s">
        <v>22</v>
      </c>
      <c r="AC44" s="38"/>
      <c r="AD44" s="112">
        <f>'形状寸法'!C25</f>
        <v>1.9</v>
      </c>
      <c r="AE44" s="95"/>
      <c r="AF44" s="95"/>
      <c r="AG44" s="48">
        <v>2</v>
      </c>
      <c r="AH44" t="s">
        <v>18</v>
      </c>
      <c r="AI44" s="87">
        <f>'形状寸法'!K35</f>
        <v>9.13</v>
      </c>
      <c r="AJ44" s="95"/>
      <c r="AK44" s="95"/>
      <c r="AL44" s="48">
        <v>2</v>
      </c>
    </row>
    <row r="45" spans="1:50" s="14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 s="4"/>
      <c r="AA45" s="4"/>
      <c r="AB45" s="4"/>
      <c r="AC45" s="4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</row>
    <row r="46" spans="1:50" s="14" customFormat="1" ht="12.75" customHeight="1">
      <c r="A46"/>
      <c r="B46"/>
      <c r="C46" t="s">
        <v>34</v>
      </c>
      <c r="D46" s="41">
        <f>D42</f>
        <v>48.89</v>
      </c>
      <c r="E46" t="s">
        <v>37</v>
      </c>
      <c r="F46" s="41">
        <f>D18</f>
        <v>514.07</v>
      </c>
      <c r="G46"/>
      <c r="H46"/>
      <c r="I46"/>
      <c r="J46"/>
      <c r="K46"/>
      <c r="L46"/>
      <c r="N46"/>
      <c r="O46" s="95"/>
      <c r="P46" s="95"/>
      <c r="Q46" t="s">
        <v>22</v>
      </c>
      <c r="R46" s="94">
        <f>SQRT(AD44^AG44+AI44^AL44)</f>
        <v>9.33</v>
      </c>
      <c r="S46" s="111"/>
      <c r="T46" s="111"/>
      <c r="U46" s="36" t="s">
        <v>69</v>
      </c>
      <c r="V46"/>
      <c r="W46"/>
      <c r="AC46" s="4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0" s="14" customFormat="1" ht="12.75" customHeight="1">
      <c r="A47"/>
      <c r="B47"/>
      <c r="C47"/>
      <c r="D47" s="41"/>
      <c r="E47"/>
      <c r="F47" s="41"/>
      <c r="G47"/>
      <c r="H47"/>
      <c r="I47"/>
      <c r="J47"/>
      <c r="K47"/>
      <c r="L47" s="61"/>
      <c r="M47" s="49"/>
      <c r="N47"/>
      <c r="O47"/>
      <c r="P47"/>
      <c r="Q47"/>
      <c r="R47" s="38"/>
      <c r="S47" s="3"/>
      <c r="T47" s="3"/>
      <c r="U47" s="36"/>
      <c r="V47"/>
      <c r="W47"/>
      <c r="AC47" s="4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</row>
    <row r="48" spans="1:50" s="14" customFormat="1" ht="12.75" customHeight="1">
      <c r="A48"/>
      <c r="B48"/>
      <c r="C48"/>
      <c r="D48" s="41"/>
      <c r="E48"/>
      <c r="F48" s="41"/>
      <c r="G48"/>
      <c r="H48"/>
      <c r="I48"/>
      <c r="J48"/>
      <c r="K48"/>
      <c r="L48" s="60"/>
      <c r="M48"/>
      <c r="N48"/>
      <c r="O48"/>
      <c r="P48"/>
      <c r="Q48"/>
      <c r="R48" s="38"/>
      <c r="S48" s="3"/>
      <c r="T48" s="3"/>
      <c r="U48" s="36"/>
      <c r="V48"/>
      <c r="W48"/>
      <c r="AC48" s="4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</row>
    <row r="49" spans="8:21" ht="12.75" customHeight="1">
      <c r="H49" s="7" t="s">
        <v>1</v>
      </c>
      <c r="R49" s="38"/>
      <c r="S49" s="3"/>
      <c r="T49" s="3"/>
      <c r="U49" s="4"/>
    </row>
    <row r="50" spans="3:42" ht="12.75" customHeight="1">
      <c r="C50" t="s">
        <v>34</v>
      </c>
      <c r="D50" s="41">
        <f>D46+F46</f>
        <v>562.96</v>
      </c>
      <c r="E50" s="36" t="s">
        <v>78</v>
      </c>
      <c r="G50" s="2" t="str">
        <f>IF(D50&gt;=H50,"≧","＜")</f>
        <v>＜</v>
      </c>
      <c r="H50" s="96">
        <f>'形状寸法'!L48</f>
        <v>600</v>
      </c>
      <c r="I50" s="96"/>
      <c r="J50" s="36" t="s">
        <v>78</v>
      </c>
      <c r="K50" t="str">
        <f>IF(H50&lt;D50,"OUT","OK")</f>
        <v>OK</v>
      </c>
      <c r="O50" s="95" t="s">
        <v>49</v>
      </c>
      <c r="P50" s="95"/>
      <c r="Q50" t="s">
        <v>22</v>
      </c>
      <c r="R50" s="87" t="s">
        <v>70</v>
      </c>
      <c r="S50" s="87"/>
      <c r="T50" s="46">
        <v>-1</v>
      </c>
      <c r="U50" s="4" t="s">
        <v>56</v>
      </c>
      <c r="V50" s="95" t="s">
        <v>75</v>
      </c>
      <c r="W50" s="95"/>
      <c r="X50" s="95"/>
      <c r="Y50" t="s">
        <v>71</v>
      </c>
      <c r="Z50" s="95" t="s">
        <v>31</v>
      </c>
      <c r="AA50" s="95"/>
      <c r="AB50" s="95"/>
      <c r="AC50" s="4" t="s">
        <v>60</v>
      </c>
      <c r="AD50" t="s">
        <v>22</v>
      </c>
      <c r="AE50" s="87" t="s">
        <v>70</v>
      </c>
      <c r="AF50" s="87"/>
      <c r="AG50" s="46">
        <v>-1</v>
      </c>
      <c r="AH50" s="4" t="s">
        <v>56</v>
      </c>
      <c r="AI50" s="112">
        <f>AD44</f>
        <v>1.9</v>
      </c>
      <c r="AJ50" s="95"/>
      <c r="AK50" s="95"/>
      <c r="AL50" t="s">
        <v>71</v>
      </c>
      <c r="AM50" s="87">
        <f>'形状寸法'!K35</f>
        <v>9.13</v>
      </c>
      <c r="AN50" s="95"/>
      <c r="AO50" s="95"/>
      <c r="AP50" s="4" t="s">
        <v>60</v>
      </c>
    </row>
    <row r="51" spans="18:21" ht="12.75" customHeight="1">
      <c r="R51" s="38"/>
      <c r="S51" s="3"/>
      <c r="T51" s="3"/>
      <c r="U51" s="4"/>
    </row>
    <row r="52" spans="17:50" ht="12.75" customHeight="1">
      <c r="Q52" t="s">
        <v>22</v>
      </c>
      <c r="R52" s="87">
        <f>ATAN(AI50/AM50)*180/PI()</f>
        <v>11.76</v>
      </c>
      <c r="S52" s="87"/>
      <c r="T52" s="87"/>
      <c r="U52" s="36" t="s">
        <v>79</v>
      </c>
      <c r="AX52" s="14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5" customHeight="1"/>
    <row r="83" ht="1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>
      <c r="P100" s="6"/>
    </row>
    <row r="101" ht="15" customHeight="1">
      <c r="P101" s="6"/>
    </row>
    <row r="102" ht="15" customHeight="1">
      <c r="P102" s="6"/>
    </row>
    <row r="103" ht="15" customHeight="1">
      <c r="P103" s="6"/>
    </row>
    <row r="104" ht="15" customHeight="1">
      <c r="P104" s="6"/>
    </row>
    <row r="105" ht="15" customHeight="1">
      <c r="P105" s="6"/>
    </row>
    <row r="106" ht="12">
      <c r="P106" s="6"/>
    </row>
    <row r="107" ht="12" customHeight="1">
      <c r="P107" s="6"/>
    </row>
    <row r="114" spans="19:20" ht="12" customHeight="1">
      <c r="S114" s="5"/>
      <c r="T114" s="1"/>
    </row>
    <row r="125" ht="12" customHeight="1">
      <c r="R125" s="1"/>
    </row>
    <row r="133" ht="12" customHeight="1">
      <c r="U133" s="1"/>
    </row>
    <row r="135" spans="21:24" ht="12" customHeight="1">
      <c r="U135" s="1"/>
      <c r="X135" s="3"/>
    </row>
    <row r="136" spans="24:26" ht="12" customHeight="1">
      <c r="X136" s="5"/>
      <c r="Z136" s="7"/>
    </row>
    <row r="137" spans="21:24" ht="12" customHeight="1">
      <c r="U137" s="1"/>
      <c r="X137" s="3"/>
    </row>
    <row r="138" spans="24:26" ht="12" customHeight="1">
      <c r="X138" s="5"/>
      <c r="Z138" s="7"/>
    </row>
    <row r="139" spans="21:24" ht="12" customHeight="1">
      <c r="U139" s="1"/>
      <c r="X139" s="3"/>
    </row>
    <row r="140" spans="24:26" ht="12" customHeight="1">
      <c r="X140" s="5"/>
      <c r="Y140" s="1"/>
      <c r="Z140" s="7"/>
    </row>
  </sheetData>
  <sheetProtection/>
  <mergeCells count="154">
    <mergeCell ref="AE40:AH40"/>
    <mergeCell ref="Z39:AC39"/>
    <mergeCell ref="Z40:AC40"/>
    <mergeCell ref="BK3:BN3"/>
    <mergeCell ref="BK5:BN5"/>
    <mergeCell ref="BK9:BN9"/>
    <mergeCell ref="BK11:BN11"/>
    <mergeCell ref="AE29:AE30"/>
    <mergeCell ref="AE39:AH39"/>
    <mergeCell ref="AM50:AO50"/>
    <mergeCell ref="R52:T52"/>
    <mergeCell ref="BG3:BI3"/>
    <mergeCell ref="BQ11:BS11"/>
    <mergeCell ref="BQ9:BS9"/>
    <mergeCell ref="BQ5:BS5"/>
    <mergeCell ref="BQ3:BS3"/>
    <mergeCell ref="BG11:BI11"/>
    <mergeCell ref="BG9:BI9"/>
    <mergeCell ref="BG5:BI5"/>
    <mergeCell ref="AI44:AK44"/>
    <mergeCell ref="R46:T46"/>
    <mergeCell ref="O50:P50"/>
    <mergeCell ref="R50:S50"/>
    <mergeCell ref="V50:X50"/>
    <mergeCell ref="Z50:AB50"/>
    <mergeCell ref="AE50:AF50"/>
    <mergeCell ref="AI50:AK50"/>
    <mergeCell ref="O46:P46"/>
    <mergeCell ref="AD44:AF44"/>
    <mergeCell ref="O44:P44"/>
    <mergeCell ref="S44:U44"/>
    <mergeCell ref="X44:Z44"/>
    <mergeCell ref="AG29:AI29"/>
    <mergeCell ref="AF30:AN30"/>
    <mergeCell ref="R37:U37"/>
    <mergeCell ref="AK29:AM29"/>
    <mergeCell ref="AE34:AH34"/>
    <mergeCell ref="AE35:AH35"/>
    <mergeCell ref="R34:T34"/>
    <mergeCell ref="V34:X34"/>
    <mergeCell ref="V35:X35"/>
    <mergeCell ref="R35:T35"/>
    <mergeCell ref="S29:U29"/>
    <mergeCell ref="AA29:AA30"/>
    <mergeCell ref="R30:Z30"/>
    <mergeCell ref="Z34:AC34"/>
    <mergeCell ref="Z35:AC35"/>
    <mergeCell ref="AB29:AD30"/>
    <mergeCell ref="AF25:AN25"/>
    <mergeCell ref="R25:Z25"/>
    <mergeCell ref="O34:P35"/>
    <mergeCell ref="Q34:Q35"/>
    <mergeCell ref="AA24:AA25"/>
    <mergeCell ref="AB24:AD25"/>
    <mergeCell ref="O24:P25"/>
    <mergeCell ref="Q24:Q25"/>
    <mergeCell ref="Y34:Y35"/>
    <mergeCell ref="R32:U32"/>
    <mergeCell ref="BP39:BR39"/>
    <mergeCell ref="BP38:BR38"/>
    <mergeCell ref="O4:AT7"/>
    <mergeCell ref="S24:U24"/>
    <mergeCell ref="W24:Y24"/>
    <mergeCell ref="AE24:AE25"/>
    <mergeCell ref="AG24:AI24"/>
    <mergeCell ref="AK24:AM24"/>
    <mergeCell ref="AO24:AO25"/>
    <mergeCell ref="AP24:AR25"/>
    <mergeCell ref="BX26:BZ26"/>
    <mergeCell ref="CB26:CD26"/>
    <mergeCell ref="BQ27:BS27"/>
    <mergeCell ref="BI29:BK29"/>
    <mergeCell ref="BP34:BR34"/>
    <mergeCell ref="BY35:CA35"/>
    <mergeCell ref="BB29:BD29"/>
    <mergeCell ref="BE29:BF29"/>
    <mergeCell ref="BG29:BH29"/>
    <mergeCell ref="BT26:BV26"/>
    <mergeCell ref="BB26:BC26"/>
    <mergeCell ref="BO26:BQ26"/>
    <mergeCell ref="BE26:BH26"/>
    <mergeCell ref="BL27:BO27"/>
    <mergeCell ref="BJ26:BM26"/>
    <mergeCell ref="BA26:BA27"/>
    <mergeCell ref="R27:U27"/>
    <mergeCell ref="O29:P30"/>
    <mergeCell ref="Q29:Q30"/>
    <mergeCell ref="W29:Y29"/>
    <mergeCell ref="AO29:AO30"/>
    <mergeCell ref="AP29:AR30"/>
    <mergeCell ref="F23:H23"/>
    <mergeCell ref="D22:D23"/>
    <mergeCell ref="E22:E23"/>
    <mergeCell ref="J25:J26"/>
    <mergeCell ref="F26:H26"/>
    <mergeCell ref="F30:F31"/>
    <mergeCell ref="B30:B31"/>
    <mergeCell ref="C30:C31"/>
    <mergeCell ref="D30:D31"/>
    <mergeCell ref="E30:E31"/>
    <mergeCell ref="B22:B23"/>
    <mergeCell ref="C22:C23"/>
    <mergeCell ref="J22:J23"/>
    <mergeCell ref="C33:C34"/>
    <mergeCell ref="D33:D34"/>
    <mergeCell ref="E33:E34"/>
    <mergeCell ref="F33:F34"/>
    <mergeCell ref="I22:I23"/>
    <mergeCell ref="C25:C26"/>
    <mergeCell ref="D25:D26"/>
    <mergeCell ref="E25:E26"/>
    <mergeCell ref="I25:I26"/>
    <mergeCell ref="G33:G34"/>
    <mergeCell ref="K33:K34"/>
    <mergeCell ref="H34:J34"/>
    <mergeCell ref="BE23:BG23"/>
    <mergeCell ref="BB23:BC23"/>
    <mergeCell ref="AY23:AZ24"/>
    <mergeCell ref="BA23:BA24"/>
    <mergeCell ref="H31:J31"/>
    <mergeCell ref="K30:K31"/>
    <mergeCell ref="G30:G31"/>
    <mergeCell ref="H50:I50"/>
    <mergeCell ref="BE3:BF3"/>
    <mergeCell ref="BO3:BP3"/>
    <mergeCell ref="AY3:AZ3"/>
    <mergeCell ref="BB3:BD3"/>
    <mergeCell ref="BE5:BF5"/>
    <mergeCell ref="BO5:BP5"/>
    <mergeCell ref="BB7:BD7"/>
    <mergeCell ref="AY9:AZ9"/>
    <mergeCell ref="BE9:BF9"/>
    <mergeCell ref="BO9:BP9"/>
    <mergeCell ref="BB5:BD5"/>
    <mergeCell ref="BE11:BF11"/>
    <mergeCell ref="BO11:BP11"/>
    <mergeCell ref="BB11:BD11"/>
    <mergeCell ref="BB9:BD9"/>
    <mergeCell ref="BX23:BZ23"/>
    <mergeCell ref="CB23:CD23"/>
    <mergeCell ref="BL24:BN24"/>
    <mergeCell ref="BQ24:BS24"/>
    <mergeCell ref="BB13:BD13"/>
    <mergeCell ref="BK23:BM23"/>
    <mergeCell ref="BO23:BQ23"/>
    <mergeCell ref="BT23:BV23"/>
    <mergeCell ref="R42:U42"/>
    <mergeCell ref="O39:P40"/>
    <mergeCell ref="Q39:Q40"/>
    <mergeCell ref="Y39:Y40"/>
    <mergeCell ref="R40:T40"/>
    <mergeCell ref="V40:X40"/>
    <mergeCell ref="R39:T39"/>
    <mergeCell ref="V39:X39"/>
  </mergeCells>
  <printOptions/>
  <pageMargins left="1.1811023622047245" right="0.5905511811023623" top="1.1811023622047245" bottom="0.3937007874015748" header="0.1968503937007874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C:\WORKDATA\業務\土木\H10年度\芭蕉二沢\報告書\安定洪２.JAC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野口英幸</cp:lastModifiedBy>
  <cp:lastPrinted>2011-10-28T09:48:32Z</cp:lastPrinted>
  <dcterms:created xsi:type="dcterms:W3CDTF">2005-06-24T15:01:14Z</dcterms:created>
  <dcterms:modified xsi:type="dcterms:W3CDTF">2022-08-20T11:40:19Z</dcterms:modified>
  <cp:category/>
  <cp:version/>
  <cp:contentType/>
  <cp:contentStatus/>
  <cp:revision>5</cp:revision>
</cp:coreProperties>
</file>