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010" tabRatio="599" activeTab="4"/>
  </bookViews>
  <sheets>
    <sheet name="土石流ピーク流量経験式" sheetId="1" r:id="rId1"/>
    <sheet name="土石流ピーク流量" sheetId="2" r:id="rId2"/>
    <sheet name="土石流水深" sheetId="3" r:id="rId3"/>
    <sheet name="土石流流速" sheetId="4" r:id="rId4"/>
    <sheet name="まとめ" sheetId="5" r:id="rId5"/>
  </sheets>
  <definedNames>
    <definedName name="B">#REF!</definedName>
    <definedName name="De">#REF!</definedName>
    <definedName name="table0" localSheetId="0">'土石流ピーク流量経験式'!#REF!</definedName>
  </definedNames>
  <calcPr fullCalcOnLoad="1" fullPrecision="0"/>
</workbook>
</file>

<file path=xl/sharedStrings.xml><?xml version="1.0" encoding="utf-8"?>
<sst xmlns="http://schemas.openxmlformats.org/spreadsheetml/2006/main" count="338" uniqueCount="270">
  <si>
    <t>渓床堆積土砂の容積濃度</t>
  </si>
  <si>
    <t xml:space="preserve">土石流濃度    </t>
  </si>
  <si>
    <t>　計算値(Cd)が0.3より小さくなる場合はCd=0.30とする。</t>
  </si>
  <si>
    <t>渓床堆積土砂の内部摩擦角  (ﾟ)</t>
  </si>
  <si>
    <t>=</t>
  </si>
  <si>
    <t>×</t>
  </si>
  <si>
    <t>-</t>
  </si>
  <si>
    <t>Cd1</t>
  </si>
  <si>
    <t>tanθ</t>
  </si>
  <si>
    <t>)×(</t>
  </si>
  <si>
    <t>tanφ</t>
  </si>
  <si>
    <t>)</t>
  </si>
  <si>
    <t>C*</t>
  </si>
  <si>
    <r>
      <t>流出土砂量  (m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</si>
  <si>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t>∴</t>
  </si>
  <si>
    <t>ﾟ</t>
  </si>
  <si>
    <t xml:space="preserve">θ : </t>
  </si>
  <si>
    <t>渓床勾配  (ﾟ)</t>
  </si>
  <si>
    <t>∴</t>
  </si>
  <si>
    <t xml:space="preserve">Qsp : </t>
  </si>
  <si>
    <t>計算地点</t>
  </si>
  <si>
    <t>(m)</t>
  </si>
  <si>
    <t>標高(m)</t>
  </si>
  <si>
    <t>距離</t>
  </si>
  <si>
    <t xml:space="preserve">φ : </t>
  </si>
  <si>
    <t xml:space="preserve">C* : </t>
  </si>
  <si>
    <r>
      <t>　計算値(Cd)が</t>
    </r>
    <r>
      <rPr>
        <sz val="10"/>
        <rFont val="ＭＳ 明朝"/>
        <family val="1"/>
      </rPr>
      <t>0.9C*</t>
    </r>
    <r>
      <rPr>
        <sz val="10"/>
        <rFont val="ＭＳ 明朝"/>
        <family val="1"/>
      </rPr>
      <t>より大きくなる場合はCd=</t>
    </r>
    <r>
      <rPr>
        <sz val="10"/>
        <rFont val="ＭＳ 明朝"/>
        <family val="1"/>
      </rPr>
      <t>0.9C*</t>
    </r>
    <r>
      <rPr>
        <sz val="10"/>
        <rFont val="ＭＳ 明朝"/>
        <family val="1"/>
      </rPr>
      <t>とする。</t>
    </r>
  </si>
  <si>
    <t>Cd2</t>
  </si>
  <si>
    <r>
      <t>土石流ピ－ク流量　(m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/s)</t>
    </r>
  </si>
  <si>
    <t>堆積土砂の容積土砂濃度</t>
  </si>
  <si>
    <t>∴</t>
  </si>
  <si>
    <t xml:space="preserve">Cd : </t>
  </si>
  <si>
    <t xml:space="preserve">σ : </t>
  </si>
  <si>
    <t xml:space="preserve">ρ : </t>
  </si>
  <si>
    <t>(ﾟ)</t>
  </si>
  <si>
    <t>Cd</t>
  </si>
  <si>
    <t xml:space="preserve"> ρ</t>
  </si>
  <si>
    <t xml:space="preserve">(  σ  </t>
  </si>
  <si>
    <t>-</t>
  </si>
  <si>
    <t xml:space="preserve"> ρ</t>
  </si>
  <si>
    <t>移動可能土砂量</t>
  </si>
  <si>
    <t>運搬可能土砂量</t>
  </si>
  <si>
    <t>流出土砂量</t>
  </si>
  <si>
    <r>
      <t>流出土砂量(採用値</t>
    </r>
    <r>
      <rPr>
        <sz val="10"/>
        <rFont val="ＭＳ 明朝"/>
        <family val="1"/>
      </rPr>
      <t>)</t>
    </r>
  </si>
  <si>
    <t>ΣQ</t>
  </si>
  <si>
    <t>ΣQ</t>
  </si>
  <si>
    <t>=</t>
  </si>
  <si>
    <t>×</t>
  </si>
  <si>
    <t>C*</t>
  </si>
  <si>
    <t>Cd</t>
  </si>
  <si>
    <t xml:space="preserve">Qsp : </t>
  </si>
  <si>
    <r>
      <t>土石流のピ－ク流量　(m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/s)</t>
    </r>
  </si>
  <si>
    <t xml:space="preserve">Cd : </t>
  </si>
  <si>
    <t xml:space="preserve">土石流濃度    </t>
  </si>
  <si>
    <t>算出方法</t>
  </si>
  <si>
    <t>流出土砂量算出表</t>
  </si>
  <si>
    <t xml:space="preserve">ΣQ : </t>
  </si>
  <si>
    <r>
      <t>V</t>
    </r>
    <r>
      <rPr>
        <sz val="10"/>
        <rFont val="ＭＳ 明朝"/>
        <family val="1"/>
      </rPr>
      <t>dqp</t>
    </r>
    <r>
      <rPr>
        <sz val="10"/>
        <rFont val="ＭＳ 明朝"/>
        <family val="1"/>
      </rPr>
      <t xml:space="preserve"> : </t>
    </r>
  </si>
  <si>
    <t>Vdqp</t>
  </si>
  <si>
    <t>Qsp</t>
  </si>
  <si>
    <t>=</t>
  </si>
  <si>
    <t>=</t>
  </si>
  <si>
    <t>粗度係数</t>
  </si>
  <si>
    <t>∴</t>
  </si>
  <si>
    <t>2/3</t>
  </si>
  <si>
    <t>1/2</t>
  </si>
  <si>
    <t>=</t>
  </si>
  <si>
    <t>×</t>
  </si>
  <si>
    <t>sinθ</t>
  </si>
  <si>
    <t xml:space="preserve">θ : </t>
  </si>
  <si>
    <t>γd</t>
  </si>
  <si>
    <t>σ</t>
  </si>
  <si>
    <t>×</t>
  </si>
  <si>
    <t>＋</t>
  </si>
  <si>
    <t>ρ</t>
  </si>
  <si>
    <t>× (</t>
  </si>
  <si>
    <t>-</t>
  </si>
  <si>
    <r>
      <t>土石流の単位体積重量　(kN/m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</si>
  <si>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t xml:space="preserve">Cd : </t>
  </si>
  <si>
    <t xml:space="preserve">土石流濃度    </t>
  </si>
  <si>
    <t xml:space="preserve">σ : </t>
  </si>
  <si>
    <t>∴</t>
  </si>
  <si>
    <t xml:space="preserve">ρ : </t>
  </si>
  <si>
    <t>土石流
ピーク流量</t>
  </si>
  <si>
    <r>
      <t>(m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</si>
  <si>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r>
      <t>(m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</si>
  <si>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t>Vdqp</t>
  </si>
  <si>
    <t>ピーク流量
(経験式)</t>
  </si>
  <si>
    <t>Qsp</t>
  </si>
  <si>
    <r>
      <t>(m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/s)</t>
    </r>
  </si>
  <si>
    <t>土石流水深</t>
  </si>
  <si>
    <t>フロント部</t>
  </si>
  <si>
    <t>土石流流速</t>
  </si>
  <si>
    <r>
      <t>D</t>
    </r>
    <r>
      <rPr>
        <sz val="10"/>
        <rFont val="ＭＳ 明朝"/>
        <family val="1"/>
      </rPr>
      <t>d</t>
    </r>
  </si>
  <si>
    <r>
      <t>B</t>
    </r>
    <r>
      <rPr>
        <sz val="10"/>
        <rFont val="ＭＳ 明朝"/>
        <family val="1"/>
      </rPr>
      <t>da</t>
    </r>
  </si>
  <si>
    <r>
      <t>K</t>
    </r>
    <r>
      <rPr>
        <sz val="10"/>
        <rFont val="ＭＳ 明朝"/>
        <family val="1"/>
      </rPr>
      <t>n</t>
    </r>
  </si>
  <si>
    <r>
      <t>D</t>
    </r>
    <r>
      <rPr>
        <sz val="10"/>
        <rFont val="ＭＳ 明朝"/>
        <family val="1"/>
      </rPr>
      <t>r</t>
    </r>
  </si>
  <si>
    <r>
      <t>D</t>
    </r>
    <r>
      <rPr>
        <sz val="10"/>
        <rFont val="ＭＳ 明朝"/>
        <family val="1"/>
      </rPr>
      <t>r</t>
    </r>
    <r>
      <rPr>
        <sz val="10"/>
        <rFont val="ＭＳ 明朝"/>
        <family val="1"/>
      </rPr>
      <t xml:space="preserve"> : </t>
    </r>
  </si>
  <si>
    <r>
      <t>K</t>
    </r>
    <r>
      <rPr>
        <sz val="10"/>
        <rFont val="ＭＳ 明朝"/>
        <family val="1"/>
      </rPr>
      <t>n</t>
    </r>
    <r>
      <rPr>
        <sz val="10"/>
        <rFont val="ＭＳ 明朝"/>
        <family val="1"/>
      </rPr>
      <t xml:space="preserve"> : </t>
    </r>
  </si>
  <si>
    <t>土石流の流速 (m/s)</t>
  </si>
  <si>
    <r>
      <t>土石流の径深(ここでは</t>
    </r>
    <r>
      <rPr>
        <sz val="10"/>
        <rFont val="ＭＳ 明朝"/>
        <family val="1"/>
      </rPr>
      <t>Dr=Dd(土石流の水深)とする。)</t>
    </r>
    <r>
      <rPr>
        <sz val="10"/>
        <rFont val="ＭＳ 明朝"/>
        <family val="1"/>
      </rPr>
      <t xml:space="preserve"> (m)</t>
    </r>
  </si>
  <si>
    <t>計画規模</t>
  </si>
  <si>
    <t>100年確率</t>
  </si>
  <si>
    <t>Dd</t>
  </si>
  <si>
    <r>
      <t>(m</t>
    </r>
    <r>
      <rPr>
        <sz val="10"/>
        <rFont val="ＭＳ 明朝"/>
        <family val="1"/>
      </rPr>
      <t>)</t>
    </r>
  </si>
  <si>
    <r>
      <t>(m</t>
    </r>
    <r>
      <rPr>
        <sz val="10"/>
        <rFont val="ＭＳ 明朝"/>
        <family val="1"/>
      </rPr>
      <t>/s)</t>
    </r>
  </si>
  <si>
    <t>土石流単位体積重量</t>
  </si>
  <si>
    <t>γd</t>
  </si>
  <si>
    <r>
      <t>(kN/m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</si>
  <si>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r>
      <t>A</t>
    </r>
    <r>
      <rPr>
        <sz val="10"/>
        <rFont val="ＭＳ 明朝"/>
        <family val="1"/>
      </rPr>
      <t>d</t>
    </r>
  </si>
  <si>
    <r>
      <t>Q</t>
    </r>
    <r>
      <rPr>
        <sz val="10"/>
        <rFont val="ＭＳ 明朝"/>
        <family val="1"/>
      </rPr>
      <t>ps</t>
    </r>
  </si>
  <si>
    <r>
      <t>A</t>
    </r>
    <r>
      <rPr>
        <sz val="10"/>
        <rFont val="ＭＳ 明朝"/>
        <family val="1"/>
      </rPr>
      <t>d</t>
    </r>
  </si>
  <si>
    <r>
      <t>K</t>
    </r>
    <r>
      <rPr>
        <sz val="10"/>
        <rFont val="ＭＳ 明朝"/>
        <family val="1"/>
      </rPr>
      <t>n</t>
    </r>
  </si>
  <si>
    <t>×</t>
  </si>
  <si>
    <r>
      <t>(</t>
    </r>
    <r>
      <rPr>
        <sz val="10"/>
        <rFont val="ＭＳ 明朝"/>
        <family val="1"/>
      </rPr>
      <t>sinθ)</t>
    </r>
    <r>
      <rPr>
        <vertAlign val="superscript"/>
        <sz val="10"/>
        <rFont val="ＭＳ 明朝"/>
        <family val="1"/>
      </rPr>
      <t xml:space="preserve"> 1/2</t>
    </r>
  </si>
  <si>
    <r>
      <t>A</t>
    </r>
    <r>
      <rPr>
        <sz val="10"/>
        <rFont val="ＭＳ 明朝"/>
        <family val="1"/>
      </rPr>
      <t>d (m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</si>
  <si>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t>流れの幅</t>
  </si>
  <si>
    <t>Bda (m)</t>
  </si>
  <si>
    <t>土石流水深</t>
  </si>
  <si>
    <r>
      <t>D</t>
    </r>
    <r>
      <rPr>
        <sz val="10"/>
        <rFont val="ＭＳ 明朝"/>
        <family val="1"/>
      </rPr>
      <t>d (m)</t>
    </r>
  </si>
  <si>
    <t>粗度係数</t>
  </si>
  <si>
    <t>Kn</t>
  </si>
  <si>
    <t>渓床勾配</t>
  </si>
  <si>
    <t>(゜)</t>
  </si>
  <si>
    <t>ピーク流量</t>
  </si>
  <si>
    <t>水深</t>
  </si>
  <si>
    <t>y (m)</t>
  </si>
  <si>
    <t>水深yにおけるピーク流量算出表</t>
  </si>
  <si>
    <r>
      <t>Qsp' (m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/s)</t>
    </r>
  </si>
  <si>
    <r>
      <t xml:space="preserve">流れの幅 </t>
    </r>
    <r>
      <rPr>
        <sz val="10"/>
        <rFont val="ＭＳ 明朝"/>
        <family val="1"/>
      </rPr>
      <t xml:space="preserve">Bda </t>
    </r>
  </si>
  <si>
    <r>
      <t xml:space="preserve">土石流水深 </t>
    </r>
    <r>
      <rPr>
        <sz val="10"/>
        <rFont val="ＭＳ 明朝"/>
        <family val="1"/>
      </rPr>
      <t>Dd</t>
    </r>
  </si>
  <si>
    <t>m</t>
  </si>
  <si>
    <t xml:space="preserve"> 次頁以降の「想定土石流流出区間移動可能土砂量算出図」および「想定土石流流出</t>
  </si>
  <si>
    <t>区間移動可能土砂量算出表」よりピーク流量算出に用いる移動可能土砂量は以下の</t>
  </si>
  <si>
    <t>とおりとする。</t>
  </si>
  <si>
    <t>　  1) 土石流濃度   Cd</t>
  </si>
  <si>
    <t>　  2) 流出土砂量 Vdqp</t>
  </si>
  <si>
    <t>　  3) 土石流のピ－ク流量 Qsp</t>
  </si>
  <si>
    <r>
      <t>D</t>
    </r>
    <r>
      <rPr>
        <sz val="10"/>
        <rFont val="ＭＳ 明朝"/>
        <family val="1"/>
      </rPr>
      <t xml:space="preserve">r </t>
    </r>
    <r>
      <rPr>
        <vertAlign val="superscript"/>
        <sz val="10"/>
        <rFont val="ＭＳ 明朝"/>
        <family val="1"/>
      </rPr>
      <t>2/3</t>
    </r>
  </si>
  <si>
    <r>
      <t>土石流の径深 (m)</t>
    </r>
    <r>
      <rPr>
        <sz val="10"/>
        <rFont val="ＭＳ 明朝"/>
        <family val="1"/>
      </rPr>
      <t xml:space="preserve"> (ここではDr=Ddとする)</t>
    </r>
  </si>
  <si>
    <r>
      <t>土石流ピーク流量の流下断面 (m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</si>
  <si>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r>
      <t xml:space="preserve">土石流の流れの幅 </t>
    </r>
    <r>
      <rPr>
        <sz val="10"/>
        <rFont val="ＭＳ 明朝"/>
        <family val="1"/>
      </rPr>
      <t>(m)</t>
    </r>
  </si>
  <si>
    <t>流下断面</t>
  </si>
  <si>
    <t>Ua</t>
  </si>
  <si>
    <t>現渓床勾配  (ﾟ)</t>
  </si>
  <si>
    <t>現渓床勾配  (ﾟ)</t>
  </si>
  <si>
    <t>運搬可能土砂量</t>
  </si>
  <si>
    <r>
      <t>K</t>
    </r>
    <r>
      <rPr>
        <sz val="10"/>
        <rFont val="ＭＳ 明朝"/>
        <family val="1"/>
      </rPr>
      <t>n</t>
    </r>
    <r>
      <rPr>
        <sz val="10"/>
        <rFont val="ＭＳ 明朝"/>
        <family val="1"/>
      </rPr>
      <t xml:space="preserve"> : </t>
    </r>
  </si>
  <si>
    <t>粗度係数</t>
  </si>
  <si>
    <t>∴</t>
  </si>
  <si>
    <r>
      <t>D</t>
    </r>
    <r>
      <rPr>
        <sz val="10"/>
        <rFont val="ＭＳ 明朝"/>
        <family val="1"/>
      </rPr>
      <t>r</t>
    </r>
    <r>
      <rPr>
        <sz val="10"/>
        <rFont val="ＭＳ 明朝"/>
        <family val="1"/>
      </rPr>
      <t xml:space="preserve"> : </t>
    </r>
  </si>
  <si>
    <r>
      <t>D</t>
    </r>
    <r>
      <rPr>
        <sz val="10"/>
        <rFont val="ＭＳ 明朝"/>
        <family val="1"/>
      </rPr>
      <t>d</t>
    </r>
    <r>
      <rPr>
        <sz val="10"/>
        <rFont val="ＭＳ 明朝"/>
        <family val="1"/>
      </rPr>
      <t xml:space="preserve"> : </t>
    </r>
  </si>
  <si>
    <t>θ :</t>
  </si>
  <si>
    <t>Qsp :</t>
  </si>
  <si>
    <r>
      <t>土石流ピーク流量 (m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/s)</t>
    </r>
  </si>
  <si>
    <r>
      <t>A</t>
    </r>
    <r>
      <rPr>
        <sz val="10"/>
        <rFont val="ＭＳ 明朝"/>
        <family val="1"/>
      </rPr>
      <t>d</t>
    </r>
    <r>
      <rPr>
        <sz val="10"/>
        <rFont val="ＭＳ 明朝"/>
        <family val="1"/>
      </rPr>
      <t xml:space="preserve"> : </t>
    </r>
  </si>
  <si>
    <r>
      <t>Bda</t>
    </r>
    <r>
      <rPr>
        <sz val="10"/>
        <rFont val="ＭＳ 明朝"/>
        <family val="1"/>
      </rPr>
      <t xml:space="preserve"> :</t>
    </r>
  </si>
  <si>
    <t>Ve'</t>
  </si>
  <si>
    <t>Vec</t>
  </si>
  <si>
    <t>土石流の水深 (m)</t>
  </si>
  <si>
    <t>U</t>
  </si>
  <si>
    <r>
      <t>U</t>
    </r>
    <r>
      <rPr>
        <sz val="10"/>
        <rFont val="ＭＳ 明朝"/>
        <family val="1"/>
      </rPr>
      <t xml:space="preserve"> : </t>
    </r>
  </si>
  <si>
    <t>U</t>
  </si>
  <si>
    <t>U</t>
  </si>
  <si>
    <r>
      <t>U</t>
    </r>
    <r>
      <rPr>
        <sz val="10"/>
        <rFont val="ＭＳ 明朝"/>
        <family val="1"/>
      </rPr>
      <t xml:space="preserve"> :</t>
    </r>
  </si>
  <si>
    <t>土石流流速(m/s)</t>
  </si>
  <si>
    <t>(m)</t>
  </si>
  <si>
    <r>
      <t>1波の土石流により流出すると想定される土砂</t>
    </r>
    <r>
      <rPr>
        <sz val="10"/>
        <rFont val="ＭＳ 明朝"/>
        <family val="1"/>
      </rPr>
      <t>量　(m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</si>
  <si>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t>　4) 土石流の流速と水深</t>
  </si>
  <si>
    <t>　  4.1)　土石流水深　Dd</t>
  </si>
  <si>
    <r>
      <t>3</t>
    </r>
    <r>
      <rPr>
        <sz val="10"/>
        <rFont val="ＭＳ 明朝"/>
        <family val="1"/>
      </rPr>
      <t>/s）を上回</t>
    </r>
  </si>
  <si>
    <t>　   4.2)　土石流流速　U</t>
  </si>
  <si>
    <r>
      <t>礫の密度　(</t>
    </r>
    <r>
      <rPr>
        <sz val="10"/>
        <rFont val="ＭＳ 明朝"/>
        <family val="1"/>
      </rPr>
      <t>kN</t>
    </r>
    <r>
      <rPr>
        <sz val="10"/>
        <rFont val="ＭＳ 明朝"/>
        <family val="1"/>
      </rPr>
      <t>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</si>
  <si>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r>
      <t>水の密度　(</t>
    </r>
    <r>
      <rPr>
        <sz val="10"/>
        <rFont val="ＭＳ 明朝"/>
        <family val="1"/>
      </rPr>
      <t>kN</t>
    </r>
    <r>
      <rPr>
        <sz val="10"/>
        <rFont val="ＭＳ 明朝"/>
        <family val="1"/>
      </rPr>
      <t>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</si>
  <si>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r>
      <t>kN</t>
    </r>
    <r>
      <rPr>
        <sz val="10"/>
        <rFont val="ＭＳ 明朝"/>
        <family val="1"/>
      </rPr>
      <t>/m</t>
    </r>
    <r>
      <rPr>
        <vertAlign val="superscript"/>
        <sz val="10"/>
        <rFont val="ＭＳ 明朝"/>
        <family val="1"/>
      </rPr>
      <t>3</t>
    </r>
  </si>
  <si>
    <t>=</t>
  </si>
  <si>
    <t>)</t>
  </si>
  <si>
    <t>∴</t>
  </si>
  <si>
    <t>=</t>
  </si>
  <si>
    <t xml:space="preserve">2   </t>
  </si>
  <si>
    <t>F</t>
  </si>
  <si>
    <t>/</t>
  </si>
  <si>
    <t>ｇ</t>
  </si>
  <si>
    <t>Ｕ</t>
  </si>
  <si>
    <t>kN/m</t>
  </si>
  <si>
    <t>土石流流体力 (kN/m)</t>
  </si>
  <si>
    <r>
      <t>重力加速度 (m/s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</si>
  <si>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r>
      <t>m/s</t>
    </r>
    <r>
      <rPr>
        <vertAlign val="superscript"/>
        <sz val="10"/>
        <rFont val="ＭＳ 明朝"/>
        <family val="1"/>
      </rPr>
      <t>2</t>
    </r>
  </si>
  <si>
    <t>係数</t>
  </si>
  <si>
    <t>∴</t>
  </si>
  <si>
    <t>土石流水深 (m)</t>
  </si>
  <si>
    <t>m</t>
  </si>
  <si>
    <t>土石流の流速 (m/s)</t>
  </si>
  <si>
    <t>∴</t>
  </si>
  <si>
    <t>m/s</t>
  </si>
  <si>
    <r>
      <t>kN/m</t>
    </r>
    <r>
      <rPr>
        <vertAlign val="superscript"/>
        <sz val="9"/>
        <rFont val="ＭＳ 明朝"/>
        <family val="1"/>
      </rPr>
      <t>3</t>
    </r>
  </si>
  <si>
    <t>　5) 土石流の単位体積重量 γd</t>
  </si>
  <si>
    <t xml:space="preserve">  6) 土石流流体力 F</t>
  </si>
  <si>
    <r>
      <t>K</t>
    </r>
    <r>
      <rPr>
        <sz val="10"/>
        <rFont val="ＭＳ 明朝"/>
        <family val="1"/>
      </rPr>
      <t>h</t>
    </r>
  </si>
  <si>
    <t xml:space="preserve">γd : </t>
  </si>
  <si>
    <t>γd</t>
  </si>
  <si>
    <r>
      <t>D</t>
    </r>
    <r>
      <rPr>
        <sz val="10"/>
        <rFont val="ＭＳ 明朝"/>
        <family val="1"/>
      </rPr>
      <t>d</t>
    </r>
  </si>
  <si>
    <t>F :</t>
  </si>
  <si>
    <t>ｇ :</t>
  </si>
  <si>
    <r>
      <t>K</t>
    </r>
    <r>
      <rPr>
        <sz val="10"/>
        <rFont val="ＭＳ 明朝"/>
        <family val="1"/>
      </rPr>
      <t>h</t>
    </r>
    <r>
      <rPr>
        <sz val="10"/>
        <rFont val="ＭＳ 明朝"/>
        <family val="1"/>
      </rPr>
      <t xml:space="preserve"> :</t>
    </r>
  </si>
  <si>
    <t>Ｕ :</t>
  </si>
  <si>
    <t>γd :</t>
  </si>
  <si>
    <r>
      <t>D</t>
    </r>
    <r>
      <rPr>
        <sz val="10"/>
        <rFont val="ＭＳ 明朝"/>
        <family val="1"/>
      </rPr>
      <t>d</t>
    </r>
    <r>
      <rPr>
        <sz val="10"/>
        <rFont val="ＭＳ 明朝"/>
        <family val="1"/>
      </rPr>
      <t xml:space="preserve"> :</t>
    </r>
  </si>
  <si>
    <t>土石流流体力</t>
  </si>
  <si>
    <t>F</t>
  </si>
  <si>
    <r>
      <t>(kN/m</t>
    </r>
    <r>
      <rPr>
        <sz val="10"/>
        <rFont val="ＭＳ 明朝"/>
        <family val="1"/>
      </rPr>
      <t>)</t>
    </r>
  </si>
  <si>
    <t xml:space="preserve">  7) 土石流諸元まとめ</t>
  </si>
  <si>
    <t>　前項までの結果により土石流諸元の各値は以下の通りである。</t>
  </si>
  <si>
    <t>(6) 土石流諸元の算出</t>
  </si>
  <si>
    <t>堰堤計画地点</t>
  </si>
  <si>
    <t>平均断面</t>
  </si>
  <si>
    <t>河床幅</t>
  </si>
  <si>
    <t>左岸勾配</t>
  </si>
  <si>
    <t>右岸勾配</t>
  </si>
  <si>
    <t>土石流濃度</t>
  </si>
  <si>
    <r>
      <t>kN/m</t>
    </r>
    <r>
      <rPr>
        <vertAlign val="superscript"/>
        <sz val="10"/>
        <rFont val="ＭＳ 明朝"/>
        <family val="1"/>
      </rPr>
      <t>3</t>
    </r>
  </si>
  <si>
    <r>
      <t>m</t>
    </r>
    <r>
      <rPr>
        <sz val="10"/>
        <rFont val="ＭＳ 明朝"/>
        <family val="1"/>
      </rPr>
      <t>/s</t>
    </r>
  </si>
  <si>
    <r>
      <t>m</t>
    </r>
    <r>
      <rPr>
        <vertAlign val="superscript"/>
        <sz val="10"/>
        <rFont val="ＭＳ 明朝"/>
        <family val="1"/>
      </rPr>
      <t>3</t>
    </r>
  </si>
  <si>
    <r>
      <t>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/s</t>
    </r>
  </si>
  <si>
    <t>(「砂防設計の手引き 平成29年7月」P.Ⅲ-2-4)</t>
  </si>
  <si>
    <t>3 1波の土石流により流出すると想定される土砂量（Vdap)の算出方法</t>
  </si>
  <si>
    <t>　流出土砂量に基づく土石流ピーク流量を求める際の1波の土石流により流出すると想定</t>
  </si>
  <si>
    <t>される土砂量（Vdap)は、施設の計画地点または土石流流下区間の下流端と考えられる地</t>
  </si>
  <si>
    <t>、渓流長、侵食可能断面積を総合的に判断して最も土砂量の多くなる「想定土石流流出</t>
  </si>
  <si>
    <t>点より上流の範囲において、他所管も含めて土石流･流木対策施設のない状態を想定して</t>
  </si>
  <si>
    <t>区間」を設定し、この区間内における移動可能土砂量と運搬可能土砂量のうち、比較し</t>
  </si>
  <si>
    <r>
      <t>て小さい方の値とすることを基本とし、最小値は1,000m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とする。</t>
    </r>
  </si>
  <si>
    <t>　なお、Vdapを算出する土石流流出区間の下流端となる地点と、計画流出土砂量を算出</t>
  </si>
  <si>
    <t>する区間の下流端となる地点は異なる｡</t>
  </si>
  <si>
    <t>　なお、ここでの移動可能土砂量は、土石流発生、流下区間（渓床勾配10°以上）に存</t>
  </si>
  <si>
    <t>在する土砂量のみを対象とする。</t>
  </si>
  <si>
    <t>(「砂防設計の手引き 平成29年7月」P.Ⅲ-2-5)</t>
  </si>
  <si>
    <t>(「砂防設計の手引き 平成29年7月」P.Ⅲ-2-6)</t>
  </si>
  <si>
    <t>(「砂防設計の手引き 平成29年7月」P.Ⅲ-2-9)</t>
  </si>
  <si>
    <t>(「砂防設計の手引き 平成29年7月」P.Ⅲ-2-8)</t>
  </si>
  <si>
    <t>　土石流水深は下記式より、測量横断図を用いて算出する。</t>
  </si>
  <si>
    <t>(「砂防設計の手引き 平成29年7月」P.Ⅲ-2-3)</t>
  </si>
  <si>
    <t>位置</t>
  </si>
  <si>
    <t>θ</t>
  </si>
  <si>
    <t>流下区間下流端</t>
  </si>
  <si>
    <t>200m上流</t>
  </si>
  <si>
    <t>(m)</t>
  </si>
  <si>
    <t>(ﾟ)</t>
  </si>
  <si>
    <t>渓床勾配算出目的</t>
  </si>
  <si>
    <t>σ</t>
  </si>
  <si>
    <t>ρ</t>
  </si>
  <si>
    <t>φ</t>
  </si>
  <si>
    <t>C*</t>
  </si>
  <si>
    <t>Cd1</t>
  </si>
  <si>
    <t>Cd2</t>
  </si>
  <si>
    <t>Cd</t>
  </si>
  <si>
    <r>
      <t>(kg/m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</t>
    </r>
  </si>
  <si>
    <t>(ﾟ)</t>
  </si>
  <si>
    <t>土石流ピーク流量算出用</t>
  </si>
  <si>
    <t>設計外力算出用</t>
  </si>
  <si>
    <t>　土石流ピーク流量を算出する際の渓床勾配は、1波の土石流により流出すると想定される</t>
  </si>
  <si>
    <t>土砂量を算出しようとしている地点の現渓床勾配とし、流下区間の下流端となると考えら</t>
  </si>
  <si>
    <t>れる地点の勾配(10°)以上とする。</t>
  </si>
  <si>
    <t>　なお、現渓床勾配は、計画地点から概ね上流200m間の平均渓床勾配とすることを基本と</t>
  </si>
  <si>
    <t>し、計画施設設計前の地形より算出する。計画地点から上流の200m区間が渓床勾配を代表</t>
  </si>
  <si>
    <t>していないと考えられる場合は、当該渓流の状況に応じて区間を設定する。</t>
  </si>
  <si>
    <t>渓床勾配算出表(土石流ピーク流量算出用)</t>
  </si>
  <si>
    <t>渓床勾配算出表(設計外力算出用)</t>
  </si>
  <si>
    <t>補助基準点</t>
  </si>
  <si>
    <t>土石流諸元一覧表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</si>
</sst>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 "/>
    <numFmt numFmtId="179" formatCode="0.0_ "/>
    <numFmt numFmtId="180" formatCode="0_);[Red]\(0\)"/>
    <numFmt numFmtId="181" formatCode="0.0_);[Red]\(0.0\)"/>
    <numFmt numFmtId="182" formatCode="0.00_);[Red]\(0.00\)"/>
    <numFmt numFmtId="183" formatCode="#,##0.0"/>
    <numFmt numFmtId="184" formatCode="&quot;1/&quot;0.00"/>
    <numFmt numFmtId="185" formatCode="&quot;1/&quot;0.000"/>
    <numFmt numFmtId="186" formatCode="&quot;log&quot;0.000"/>
    <numFmt numFmtId="187" formatCode="&quot;1/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4">
    <font>
      <sz val="10"/>
      <name val="ＭＳ 明朝"/>
      <family val="1"/>
    </font>
    <font>
      <sz val="6"/>
      <name val="ＭＳ 明朝"/>
      <family val="1"/>
    </font>
    <font>
      <vertAlign val="superscript"/>
      <sz val="10"/>
      <name val="ＭＳ 明朝"/>
      <family val="1"/>
    </font>
    <font>
      <sz val="10"/>
      <color indexed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10.5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7"/>
      <name val="明朝"/>
      <family val="1"/>
    </font>
    <font>
      <vertAlign val="subscript"/>
      <sz val="10"/>
      <name val="ＭＳ 明朝"/>
      <family val="1"/>
    </font>
    <font>
      <sz val="14"/>
      <name val="明朝"/>
      <family val="1"/>
    </font>
    <font>
      <sz val="6"/>
      <name val="ＭＳ Ｐ明朝"/>
      <family val="1"/>
    </font>
    <font>
      <vertAlign val="superscript"/>
      <sz val="9"/>
      <name val="ＭＳ 明朝"/>
      <family val="1"/>
    </font>
    <font>
      <vertAlign val="superscript"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5" fillId="0" borderId="0">
      <alignment/>
      <protection/>
    </xf>
    <xf numFmtId="39" fontId="9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39" fontId="7" fillId="0" borderId="0" xfId="62" applyFont="1" quotePrefix="1">
      <alignment/>
      <protection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38" fontId="8" fillId="0" borderId="0" xfId="49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178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/>
    </xf>
    <xf numFmtId="0" fontId="14" fillId="0" borderId="0" xfId="0" applyFont="1" applyAlignment="1" quotePrefix="1">
      <alignment horizontal="right"/>
    </xf>
    <xf numFmtId="2" fontId="0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right"/>
    </xf>
    <xf numFmtId="0" fontId="0" fillId="0" borderId="0" xfId="0" applyFont="1" applyAlignment="1" quotePrefix="1">
      <alignment horizontal="center"/>
    </xf>
    <xf numFmtId="0" fontId="0" fillId="0" borderId="0" xfId="61" applyFont="1" applyAlignment="1">
      <alignment horizontal="right"/>
      <protection/>
    </xf>
    <xf numFmtId="0" fontId="0" fillId="0" borderId="0" xfId="61" applyFont="1">
      <alignment/>
      <protection/>
    </xf>
    <xf numFmtId="176" fontId="3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182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8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38" fontId="0" fillId="0" borderId="19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82" fontId="0" fillId="0" borderId="16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/>
    </xf>
    <xf numFmtId="40" fontId="8" fillId="0" borderId="0" xfId="0" applyNumberFormat="1" applyFont="1" applyAlignment="1">
      <alignment/>
    </xf>
    <xf numFmtId="40" fontId="3" fillId="0" borderId="0" xfId="49" applyNumberFormat="1" applyFont="1" applyAlignment="1">
      <alignment horizontal="right"/>
    </xf>
    <xf numFmtId="0" fontId="10" fillId="0" borderId="0" xfId="61" applyFont="1">
      <alignment/>
      <protection/>
    </xf>
    <xf numFmtId="0" fontId="15" fillId="0" borderId="0" xfId="61">
      <alignment/>
      <protection/>
    </xf>
    <xf numFmtId="0" fontId="0" fillId="0" borderId="0" xfId="61" applyFont="1" applyAlignment="1">
      <alignment horizontal="center"/>
      <protection/>
    </xf>
    <xf numFmtId="176" fontId="0" fillId="0" borderId="0" xfId="61" applyNumberFormat="1" applyFont="1" applyAlignment="1">
      <alignment horizontal="center"/>
      <protection/>
    </xf>
    <xf numFmtId="2" fontId="0" fillId="0" borderId="0" xfId="61" applyNumberFormat="1" applyFont="1" applyAlignment="1">
      <alignment horizontal="center"/>
      <protection/>
    </xf>
    <xf numFmtId="0" fontId="3" fillId="0" borderId="0" xfId="61" applyFont="1">
      <alignment/>
      <protection/>
    </xf>
    <xf numFmtId="176" fontId="3" fillId="0" borderId="0" xfId="61" applyNumberFormat="1" applyFont="1">
      <alignment/>
      <protection/>
    </xf>
    <xf numFmtId="2" fontId="0" fillId="0" borderId="0" xfId="61" applyNumberFormat="1" applyFont="1">
      <alignment/>
      <protection/>
    </xf>
    <xf numFmtId="0" fontId="0" fillId="0" borderId="0" xfId="61" applyFont="1" applyAlignment="1">
      <alignment horizontal="left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8" fontId="0" fillId="0" borderId="25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40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38" fontId="0" fillId="0" borderId="10" xfId="0" applyNumberFormat="1" applyFont="1" applyBorder="1" applyAlignment="1">
      <alignment horizontal="center" vertical="center"/>
    </xf>
    <xf numFmtId="38" fontId="0" fillId="0" borderId="0" xfId="49" applyFont="1" applyAlignment="1">
      <alignment/>
    </xf>
    <xf numFmtId="0" fontId="0" fillId="0" borderId="0" xfId="0" applyBorder="1" applyAlignment="1">
      <alignment horizontal="left" vertical="center"/>
    </xf>
    <xf numFmtId="38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9" fontId="0" fillId="0" borderId="19" xfId="0" applyNumberFormat="1" applyFill="1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/>
    </xf>
    <xf numFmtId="182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180" fontId="0" fillId="0" borderId="30" xfId="0" applyNumberFormat="1" applyBorder="1" applyAlignment="1">
      <alignment/>
    </xf>
    <xf numFmtId="187" fontId="0" fillId="0" borderId="30" xfId="0" applyNumberForma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38" fontId="0" fillId="0" borderId="27" xfId="49" applyFont="1" applyBorder="1" applyAlignment="1">
      <alignment horizontal="center"/>
    </xf>
    <xf numFmtId="0" fontId="0" fillId="0" borderId="27" xfId="0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2" fontId="0" fillId="0" borderId="0" xfId="0" applyNumberFormat="1" applyFont="1" applyBorder="1" applyAlignment="1">
      <alignment horizontal="center"/>
    </xf>
    <xf numFmtId="182" fontId="0" fillId="0" borderId="0" xfId="0" applyNumberFormat="1" applyBorder="1" applyAlignment="1">
      <alignment horizontal="center"/>
    </xf>
    <xf numFmtId="185" fontId="0" fillId="0" borderId="0" xfId="0" applyNumberForma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2" fontId="0" fillId="0" borderId="22" xfId="0" applyNumberFormat="1" applyBorder="1" applyAlignment="1">
      <alignment horizontal="center"/>
    </xf>
    <xf numFmtId="180" fontId="0" fillId="0" borderId="33" xfId="0" applyNumberFormat="1" applyBorder="1" applyAlignment="1">
      <alignment vertical="center"/>
    </xf>
    <xf numFmtId="184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38" fontId="0" fillId="0" borderId="23" xfId="49" applyFont="1" applyBorder="1" applyAlignment="1">
      <alignment horizontal="center"/>
    </xf>
    <xf numFmtId="0" fontId="0" fillId="0" borderId="23" xfId="0" applyBorder="1" applyAlignment="1">
      <alignment horizontal="center"/>
    </xf>
    <xf numFmtId="182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 horizontal="center"/>
    </xf>
    <xf numFmtId="182" fontId="0" fillId="0" borderId="26" xfId="0" applyNumberFormat="1" applyBorder="1" applyAlignment="1">
      <alignment horizontal="center"/>
    </xf>
    <xf numFmtId="180" fontId="0" fillId="0" borderId="35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180" fontId="0" fillId="0" borderId="36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3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180" fontId="0" fillId="0" borderId="28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59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8" fontId="53" fillId="0" borderId="27" xfId="0" applyNumberFormat="1" applyFont="1" applyBorder="1" applyAlignment="1">
      <alignment horizontal="center" vertical="center"/>
    </xf>
    <xf numFmtId="38" fontId="53" fillId="0" borderId="22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0" fillId="0" borderId="62" xfId="0" applyNumberFormat="1" applyBorder="1" applyAlignment="1">
      <alignment horizontal="center"/>
    </xf>
    <xf numFmtId="182" fontId="0" fillId="0" borderId="63" xfId="0" applyNumberFormat="1" applyFont="1" applyBorder="1" applyAlignment="1">
      <alignment horizontal="center"/>
    </xf>
    <xf numFmtId="187" fontId="0" fillId="0" borderId="63" xfId="0" applyNumberFormat="1" applyBorder="1" applyAlignment="1">
      <alignment horizontal="center"/>
    </xf>
    <xf numFmtId="187" fontId="0" fillId="0" borderId="63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187" fontId="0" fillId="0" borderId="64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82" fontId="0" fillId="0" borderId="41" xfId="0" applyNumberFormat="1" applyFont="1" applyBorder="1" applyAlignment="1">
      <alignment horizontal="center"/>
    </xf>
    <xf numFmtId="182" fontId="0" fillId="0" borderId="43" xfId="0" applyNumberFormat="1" applyFont="1" applyBorder="1" applyAlignment="1">
      <alignment horizontal="center"/>
    </xf>
    <xf numFmtId="182" fontId="0" fillId="0" borderId="42" xfId="0" applyNumberFormat="1" applyFont="1" applyBorder="1" applyAlignment="1">
      <alignment horizontal="center"/>
    </xf>
    <xf numFmtId="182" fontId="0" fillId="0" borderId="27" xfId="0" applyNumberFormat="1" applyBorder="1" applyAlignment="1">
      <alignment horizontal="center"/>
    </xf>
    <xf numFmtId="182" fontId="0" fillId="0" borderId="27" xfId="0" applyNumberFormat="1" applyFont="1" applyBorder="1" applyAlignment="1">
      <alignment horizontal="center"/>
    </xf>
    <xf numFmtId="182" fontId="0" fillId="0" borderId="59" xfId="0" applyNumberFormat="1" applyFont="1" applyBorder="1" applyAlignment="1">
      <alignment horizontal="center"/>
    </xf>
    <xf numFmtId="176" fontId="0" fillId="0" borderId="59" xfId="0" applyNumberFormat="1" applyBorder="1" applyAlignment="1">
      <alignment horizontal="center"/>
    </xf>
    <xf numFmtId="176" fontId="0" fillId="0" borderId="59" xfId="0" applyNumberFormat="1" applyFont="1" applyBorder="1" applyAlignment="1">
      <alignment horizontal="center"/>
    </xf>
    <xf numFmtId="178" fontId="0" fillId="0" borderId="59" xfId="0" applyNumberFormat="1" applyBorder="1" applyAlignment="1">
      <alignment horizontal="center"/>
    </xf>
    <xf numFmtId="178" fontId="0" fillId="0" borderId="34" xfId="0" applyNumberFormat="1" applyFont="1" applyBorder="1" applyAlignment="1">
      <alignment horizontal="center"/>
    </xf>
    <xf numFmtId="176" fontId="0" fillId="33" borderId="24" xfId="0" applyNumberFormat="1" applyFill="1" applyBorder="1" applyAlignment="1">
      <alignment horizontal="center"/>
    </xf>
    <xf numFmtId="176" fontId="0" fillId="33" borderId="24" xfId="0" applyNumberFormat="1" applyFont="1" applyFill="1" applyBorder="1" applyAlignment="1">
      <alignment horizontal="center"/>
    </xf>
    <xf numFmtId="178" fontId="0" fillId="33" borderId="24" xfId="0" applyNumberFormat="1" applyFill="1" applyBorder="1" applyAlignment="1">
      <alignment horizontal="center"/>
    </xf>
    <xf numFmtId="178" fontId="0" fillId="33" borderId="25" xfId="0" applyNumberFormat="1" applyFont="1" applyFill="1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176" fontId="0" fillId="0" borderId="27" xfId="0" applyNumberFormat="1" applyFont="1" applyBorder="1" applyAlignment="1">
      <alignment horizontal="center"/>
    </xf>
    <xf numFmtId="178" fontId="0" fillId="0" borderId="27" xfId="0" applyNumberFormat="1" applyBorder="1" applyAlignment="1">
      <alignment horizontal="center"/>
    </xf>
    <xf numFmtId="178" fontId="0" fillId="0" borderId="22" xfId="0" applyNumberFormat="1" applyFont="1" applyBorder="1" applyAlignment="1">
      <alignment horizontal="center"/>
    </xf>
    <xf numFmtId="182" fontId="0" fillId="0" borderId="44" xfId="0" applyNumberFormat="1" applyFont="1" applyBorder="1" applyAlignment="1">
      <alignment horizontal="center"/>
    </xf>
    <xf numFmtId="182" fontId="0" fillId="0" borderId="46" xfId="0" applyNumberFormat="1" applyFont="1" applyBorder="1" applyAlignment="1">
      <alignment horizontal="center"/>
    </xf>
    <xf numFmtId="182" fontId="0" fillId="0" borderId="45" xfId="0" applyNumberFormat="1" applyFont="1" applyBorder="1" applyAlignment="1">
      <alignment horizontal="center"/>
    </xf>
    <xf numFmtId="182" fontId="0" fillId="0" borderId="59" xfId="0" applyNumberFormat="1" applyBorder="1" applyAlignment="1">
      <alignment horizontal="center"/>
    </xf>
    <xf numFmtId="182" fontId="0" fillId="33" borderId="65" xfId="0" applyNumberFormat="1" applyFont="1" applyFill="1" applyBorder="1" applyAlignment="1">
      <alignment horizontal="center"/>
    </xf>
    <xf numFmtId="182" fontId="0" fillId="33" borderId="66" xfId="0" applyNumberFormat="1" applyFont="1" applyFill="1" applyBorder="1" applyAlignment="1">
      <alignment horizontal="center"/>
    </xf>
    <xf numFmtId="182" fontId="0" fillId="33" borderId="67" xfId="0" applyNumberFormat="1" applyFont="1" applyFill="1" applyBorder="1" applyAlignment="1">
      <alignment horizontal="center"/>
    </xf>
    <xf numFmtId="182" fontId="0" fillId="33" borderId="24" xfId="0" applyNumberFormat="1" applyFill="1" applyBorder="1" applyAlignment="1">
      <alignment horizontal="center"/>
    </xf>
    <xf numFmtId="182" fontId="0" fillId="33" borderId="2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Font="1" applyBorder="1" applyAlignment="1">
      <alignment horizontal="left"/>
    </xf>
    <xf numFmtId="0" fontId="0" fillId="0" borderId="7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53" fillId="0" borderId="30" xfId="0" applyFont="1" applyBorder="1" applyAlignment="1">
      <alignment horizontal="center"/>
    </xf>
    <xf numFmtId="0" fontId="53" fillId="0" borderId="43" xfId="0" applyFont="1" applyBorder="1" applyAlignment="1">
      <alignment horizontal="center"/>
    </xf>
    <xf numFmtId="176" fontId="53" fillId="0" borderId="30" xfId="0" applyNumberFormat="1" applyFont="1" applyBorder="1" applyAlignment="1">
      <alignment horizontal="center"/>
    </xf>
    <xf numFmtId="176" fontId="53" fillId="0" borderId="43" xfId="0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砂防設計_水通断面_昭和川洪水流量～水通断面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409575</xdr:colOff>
      <xdr:row>1</xdr:row>
      <xdr:rowOff>76200</xdr:rowOff>
    </xdr:from>
    <xdr:to>
      <xdr:col>23</xdr:col>
      <xdr:colOff>581025</xdr:colOff>
      <xdr:row>31</xdr:row>
      <xdr:rowOff>142875</xdr:rowOff>
    </xdr:to>
    <xdr:sp>
      <xdr:nvSpPr>
        <xdr:cNvPr id="1" name="Rectangle 3"/>
        <xdr:cNvSpPr>
          <a:spLocks/>
        </xdr:cNvSpPr>
      </xdr:nvSpPr>
      <xdr:spPr>
        <a:xfrm>
          <a:off x="7372350" y="238125"/>
          <a:ext cx="6543675" cy="5810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142875</xdr:colOff>
      <xdr:row>22</xdr:row>
      <xdr:rowOff>171450</xdr:rowOff>
    </xdr:from>
    <xdr:to>
      <xdr:col>17</xdr:col>
      <xdr:colOff>142875</xdr:colOff>
      <xdr:row>23</xdr:row>
      <xdr:rowOff>161925</xdr:rowOff>
    </xdr:to>
    <xdr:sp>
      <xdr:nvSpPr>
        <xdr:cNvPr id="2" name="Rectangle 4"/>
        <xdr:cNvSpPr>
          <a:spLocks/>
        </xdr:cNvSpPr>
      </xdr:nvSpPr>
      <xdr:spPr>
        <a:xfrm>
          <a:off x="9344025" y="4352925"/>
          <a:ext cx="5905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13</xdr:col>
      <xdr:colOff>57150</xdr:colOff>
      <xdr:row>14</xdr:row>
      <xdr:rowOff>66675</xdr:rowOff>
    </xdr:from>
    <xdr:to>
      <xdr:col>23</xdr:col>
      <xdr:colOff>542925</xdr:colOff>
      <xdr:row>30</xdr:row>
      <xdr:rowOff>85725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2714625"/>
          <a:ext cx="6343650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7">
      <selection activeCell="Q41" sqref="Q41:R41"/>
    </sheetView>
  </sheetViews>
  <sheetFormatPr defaultColWidth="15.875" defaultRowHeight="12.75"/>
  <cols>
    <col min="1" max="1" width="6.75390625" style="9" customWidth="1"/>
    <col min="2" max="2" width="9.625" style="9" customWidth="1"/>
    <col min="3" max="3" width="5.25390625" style="9" customWidth="1"/>
    <col min="4" max="12" width="7.75390625" style="9" customWidth="1"/>
    <col min="13" max="13" width="6.75390625" style="9" customWidth="1"/>
    <col min="14" max="14" width="9.625" style="9" customWidth="1"/>
    <col min="15" max="15" width="5.25390625" style="9" customWidth="1"/>
    <col min="16" max="24" width="7.75390625" style="9" customWidth="1"/>
    <col min="25" max="16384" width="15.875" style="9" customWidth="1"/>
  </cols>
  <sheetData>
    <row r="1" spans="1:25" s="1" customFormat="1" ht="12.75">
      <c r="A1" s="34" t="s">
        <v>213</v>
      </c>
      <c r="B1" s="9"/>
      <c r="C1" s="9"/>
      <c r="D1" s="9"/>
      <c r="F1" s="9"/>
      <c r="G1" s="9"/>
      <c r="H1" s="9"/>
      <c r="I1" s="9"/>
      <c r="J1" s="9"/>
      <c r="K1" s="9"/>
      <c r="L1" s="9"/>
      <c r="M1" s="10" t="s">
        <v>136</v>
      </c>
      <c r="N1" s="11"/>
      <c r="O1" s="12"/>
      <c r="P1" s="13"/>
      <c r="Q1" s="35" t="s">
        <v>236</v>
      </c>
      <c r="R1" s="14"/>
      <c r="S1" s="14"/>
      <c r="T1" s="14"/>
      <c r="U1" s="15"/>
      <c r="V1" s="15"/>
      <c r="W1" s="9"/>
      <c r="X1" s="9"/>
      <c r="Y1" s="9"/>
    </row>
    <row r="2" spans="1:25" s="1" customFormat="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"/>
      <c r="N2" s="11"/>
      <c r="O2" s="12"/>
      <c r="P2" s="13"/>
      <c r="Q2" s="14"/>
      <c r="R2" s="14"/>
      <c r="S2" s="14"/>
      <c r="T2" s="14"/>
      <c r="U2" s="15"/>
      <c r="V2" s="15"/>
      <c r="W2" s="9"/>
      <c r="X2" s="9"/>
      <c r="Y2" s="9"/>
    </row>
    <row r="3" spans="1:24" ht="12.75" customHeight="1">
      <c r="A3" s="10" t="s">
        <v>135</v>
      </c>
      <c r="B3" s="11"/>
      <c r="E3" s="35" t="s">
        <v>224</v>
      </c>
      <c r="M3" s="3"/>
      <c r="N3" s="9" t="s">
        <v>225</v>
      </c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"/>
      <c r="P4" s="5"/>
      <c r="Q4" s="5"/>
      <c r="R4" s="5"/>
      <c r="S4" s="5"/>
      <c r="T4" s="5"/>
      <c r="U4" s="5"/>
      <c r="V4" s="5"/>
      <c r="W4" s="5"/>
      <c r="X4" s="5"/>
    </row>
    <row r="5" spans="1:24" ht="15.75" customHeight="1">
      <c r="A5" s="5"/>
      <c r="B5" s="168" t="s">
        <v>7</v>
      </c>
      <c r="C5" s="168" t="s">
        <v>4</v>
      </c>
      <c r="E5" s="30"/>
      <c r="F5" s="30" t="s">
        <v>39</v>
      </c>
      <c r="G5" s="20" t="s">
        <v>5</v>
      </c>
      <c r="H5" s="30" t="s">
        <v>8</v>
      </c>
      <c r="I5" s="30"/>
      <c r="J5" s="30"/>
      <c r="K5" s="30"/>
      <c r="L5" s="5"/>
      <c r="M5" s="3"/>
      <c r="N5" s="9" t="s">
        <v>226</v>
      </c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.75" customHeight="1">
      <c r="A6" s="5"/>
      <c r="B6" s="168"/>
      <c r="C6" s="168"/>
      <c r="D6" s="31" t="s">
        <v>37</v>
      </c>
      <c r="E6" s="28" t="s">
        <v>38</v>
      </c>
      <c r="F6" s="31" t="s">
        <v>36</v>
      </c>
      <c r="G6" s="18" t="s">
        <v>9</v>
      </c>
      <c r="H6" s="18" t="s">
        <v>10</v>
      </c>
      <c r="I6" s="18" t="s">
        <v>6</v>
      </c>
      <c r="J6" s="18" t="s">
        <v>8</v>
      </c>
      <c r="K6" s="5" t="s">
        <v>11</v>
      </c>
      <c r="L6" s="5"/>
      <c r="M6" s="3"/>
      <c r="N6" s="9" t="s">
        <v>227</v>
      </c>
      <c r="O6" s="5"/>
      <c r="R6" s="5"/>
      <c r="S6" s="5"/>
      <c r="T6" s="5"/>
      <c r="U6" s="5"/>
      <c r="V6" s="5"/>
      <c r="W6" s="5"/>
      <c r="X6" s="5"/>
    </row>
    <row r="7" spans="1:24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3"/>
      <c r="N7" s="9" t="s">
        <v>229</v>
      </c>
      <c r="O7" s="5"/>
      <c r="R7" s="5"/>
      <c r="S7" s="5"/>
      <c r="T7" s="5"/>
      <c r="U7" s="5"/>
      <c r="V7" s="5"/>
      <c r="W7" s="5"/>
      <c r="X7" s="5"/>
    </row>
    <row r="8" spans="1:23" ht="15.75" customHeight="1">
      <c r="A8" s="5"/>
      <c r="B8" s="18" t="s">
        <v>27</v>
      </c>
      <c r="C8" s="18" t="s">
        <v>4</v>
      </c>
      <c r="D8" s="19">
        <v>0.9</v>
      </c>
      <c r="E8" s="21" t="s">
        <v>5</v>
      </c>
      <c r="F8" s="18" t="s">
        <v>12</v>
      </c>
      <c r="G8" s="5"/>
      <c r="H8" s="5"/>
      <c r="I8" s="5"/>
      <c r="J8" s="5"/>
      <c r="K8" s="5"/>
      <c r="L8" s="5"/>
      <c r="M8" s="5"/>
      <c r="N8" s="9" t="s">
        <v>228</v>
      </c>
      <c r="P8" s="5"/>
      <c r="Q8" s="5"/>
      <c r="R8" s="5"/>
      <c r="S8" s="5"/>
      <c r="T8" s="5"/>
      <c r="U8" s="5"/>
      <c r="V8" s="5"/>
      <c r="W8" s="5"/>
    </row>
    <row r="9" spans="1:15" ht="15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9" t="s">
        <v>230</v>
      </c>
      <c r="O9" s="5"/>
    </row>
    <row r="10" spans="1:23" ht="15.75" customHeight="1">
      <c r="A10" s="5"/>
      <c r="B10" s="5"/>
      <c r="C10" s="5"/>
      <c r="D10" s="22" t="s">
        <v>19</v>
      </c>
      <c r="E10" s="5" t="s">
        <v>28</v>
      </c>
      <c r="F10" s="5"/>
      <c r="G10" s="5"/>
      <c r="H10" s="5"/>
      <c r="I10" s="18"/>
      <c r="J10" s="5"/>
      <c r="K10" s="5"/>
      <c r="L10" s="5"/>
      <c r="M10" s="5"/>
      <c r="N10" s="9" t="s">
        <v>231</v>
      </c>
      <c r="P10" s="5"/>
      <c r="Q10" s="5"/>
      <c r="R10" s="5"/>
      <c r="S10" s="5"/>
      <c r="T10" s="5"/>
      <c r="U10" s="5"/>
      <c r="V10" s="5"/>
      <c r="W10" s="5"/>
    </row>
    <row r="11" spans="1:14" ht="15.75" customHeight="1">
      <c r="A11" s="5"/>
      <c r="B11" s="5"/>
      <c r="C11" s="5"/>
      <c r="D11" s="23" t="s">
        <v>25</v>
      </c>
      <c r="E11" s="5" t="s">
        <v>0</v>
      </c>
      <c r="F11" s="5"/>
      <c r="G11" s="5"/>
      <c r="H11" s="5"/>
      <c r="I11" s="18" t="s">
        <v>30</v>
      </c>
      <c r="J11" s="24">
        <v>0.6</v>
      </c>
      <c r="K11" s="5"/>
      <c r="L11" s="5"/>
      <c r="M11" s="5"/>
      <c r="N11" s="9" t="s">
        <v>232</v>
      </c>
    </row>
    <row r="12" spans="1:17" ht="15.75" customHeight="1">
      <c r="A12" s="5"/>
      <c r="B12" s="5"/>
      <c r="C12" s="5"/>
      <c r="D12" s="22" t="s">
        <v>31</v>
      </c>
      <c r="E12" s="5" t="s">
        <v>1</v>
      </c>
      <c r="F12" s="5"/>
      <c r="G12" s="5"/>
      <c r="H12" s="5"/>
      <c r="I12" s="18"/>
      <c r="J12" s="5"/>
      <c r="K12" s="5"/>
      <c r="M12" s="5"/>
      <c r="N12" s="9" t="s">
        <v>233</v>
      </c>
      <c r="O12" s="5"/>
      <c r="P12" s="5"/>
      <c r="Q12" s="5"/>
    </row>
    <row r="13" spans="1:14" ht="15.75" customHeight="1">
      <c r="A13" s="5"/>
      <c r="B13" s="5"/>
      <c r="C13" s="5"/>
      <c r="D13" s="22"/>
      <c r="E13" s="5" t="s">
        <v>26</v>
      </c>
      <c r="F13" s="5"/>
      <c r="G13" s="5"/>
      <c r="H13" s="5"/>
      <c r="I13" s="18"/>
      <c r="J13" s="5"/>
      <c r="K13" s="5"/>
      <c r="M13" s="5"/>
      <c r="N13" s="9" t="s">
        <v>234</v>
      </c>
    </row>
    <row r="14" spans="1:14" ht="15.75" customHeight="1">
      <c r="A14" s="5"/>
      <c r="B14" s="5"/>
      <c r="C14" s="5"/>
      <c r="D14" s="22"/>
      <c r="E14" s="5" t="s">
        <v>2</v>
      </c>
      <c r="F14" s="5"/>
      <c r="G14" s="5"/>
      <c r="H14" s="5"/>
      <c r="I14" s="18"/>
      <c r="J14" s="5"/>
      <c r="K14" s="5"/>
      <c r="M14" s="5"/>
      <c r="N14" s="9" t="s">
        <v>235</v>
      </c>
    </row>
    <row r="15" spans="1:13" ht="15.75" customHeight="1">
      <c r="A15" s="5"/>
      <c r="B15" s="5"/>
      <c r="C15" s="5"/>
      <c r="D15" s="22" t="s">
        <v>32</v>
      </c>
      <c r="E15" s="5" t="s">
        <v>172</v>
      </c>
      <c r="F15" s="5"/>
      <c r="G15" s="5"/>
      <c r="H15" s="5"/>
      <c r="I15" s="18" t="s">
        <v>18</v>
      </c>
      <c r="J15" s="69">
        <v>25.5</v>
      </c>
      <c r="K15" t="s">
        <v>174</v>
      </c>
      <c r="L15" s="5"/>
      <c r="M15" s="5"/>
    </row>
    <row r="16" spans="1:13" ht="15" customHeight="1">
      <c r="A16" s="5"/>
      <c r="B16" s="5"/>
      <c r="C16" s="5"/>
      <c r="D16" s="22" t="s">
        <v>33</v>
      </c>
      <c r="E16" s="5" t="s">
        <v>173</v>
      </c>
      <c r="F16" s="5"/>
      <c r="G16" s="5"/>
      <c r="H16" s="5"/>
      <c r="I16" s="18" t="s">
        <v>30</v>
      </c>
      <c r="J16" s="69">
        <v>11.77</v>
      </c>
      <c r="K16" t="s">
        <v>174</v>
      </c>
      <c r="L16" s="5"/>
      <c r="M16" s="5"/>
    </row>
    <row r="17" spans="1:13" ht="15" customHeight="1">
      <c r="A17" s="5"/>
      <c r="B17" s="5"/>
      <c r="C17" s="5"/>
      <c r="D17" s="22" t="s">
        <v>24</v>
      </c>
      <c r="E17" s="5" t="s">
        <v>3</v>
      </c>
      <c r="F17" s="5"/>
      <c r="G17" s="5"/>
      <c r="H17" s="5"/>
      <c r="I17" s="18" t="s">
        <v>14</v>
      </c>
      <c r="J17" s="24">
        <v>35</v>
      </c>
      <c r="K17" s="5" t="s">
        <v>15</v>
      </c>
      <c r="L17" s="5"/>
      <c r="M17" s="5"/>
    </row>
    <row r="18" spans="1:13" ht="15" customHeight="1">
      <c r="A18" s="5"/>
      <c r="B18" s="5"/>
      <c r="C18" s="5"/>
      <c r="D18" s="22" t="s">
        <v>16</v>
      </c>
      <c r="E18" s="5" t="s">
        <v>17</v>
      </c>
      <c r="F18" s="5"/>
      <c r="G18" s="5"/>
      <c r="H18" s="5"/>
      <c r="I18" s="18"/>
      <c r="J18" s="25"/>
      <c r="K18" s="5"/>
      <c r="L18" s="5"/>
      <c r="M18" s="5"/>
    </row>
    <row r="19" spans="1:13" ht="15" customHeight="1">
      <c r="A19" s="5"/>
      <c r="B19" s="5"/>
      <c r="C19" s="5"/>
      <c r="D19" s="22"/>
      <c r="E19" s="5"/>
      <c r="F19" s="5"/>
      <c r="G19" s="5"/>
      <c r="H19" s="5"/>
      <c r="I19" s="18"/>
      <c r="J19" s="25"/>
      <c r="K19" s="5"/>
      <c r="L19" s="5"/>
      <c r="M19" s="5"/>
    </row>
    <row r="20" spans="2:13" ht="15" customHeight="1">
      <c r="B20" s="3" t="s">
        <v>260</v>
      </c>
      <c r="M20" s="5"/>
    </row>
    <row r="21" spans="2:25" ht="15" customHeight="1">
      <c r="B21" s="9" t="s">
        <v>261</v>
      </c>
      <c r="F21" s="68"/>
      <c r="M21" s="5"/>
      <c r="Y21" s="5"/>
    </row>
    <row r="22" spans="2:25" ht="15" customHeight="1">
      <c r="B22" s="9" t="s">
        <v>262</v>
      </c>
      <c r="M22" s="5"/>
      <c r="Y22" s="5"/>
    </row>
    <row r="23" spans="2:25" ht="15" customHeight="1">
      <c r="B23" s="9" t="s">
        <v>263</v>
      </c>
      <c r="M23" s="5"/>
      <c r="Y23" s="5"/>
    </row>
    <row r="24" spans="2:25" ht="15" customHeight="1">
      <c r="B24" s="9" t="s">
        <v>264</v>
      </c>
      <c r="M24" s="5"/>
      <c r="Y24" s="5"/>
    </row>
    <row r="25" spans="2:14" ht="15" customHeight="1">
      <c r="B25" s="9" t="s">
        <v>265</v>
      </c>
      <c r="M25" s="5"/>
      <c r="N25" s="32"/>
    </row>
    <row r="26" spans="13:14" ht="15" customHeight="1">
      <c r="M26" s="5"/>
      <c r="N26" s="32"/>
    </row>
    <row r="27" spans="13:14" ht="15" customHeight="1">
      <c r="M27" s="5"/>
      <c r="N27" s="32"/>
    </row>
    <row r="28" spans="2:14" ht="15" customHeight="1" thickBot="1">
      <c r="B28" s="126" t="s">
        <v>266</v>
      </c>
      <c r="C28" s="126"/>
      <c r="D28" s="126"/>
      <c r="E28" s="126"/>
      <c r="F28" s="126"/>
      <c r="G28" s="126"/>
      <c r="H28" s="126"/>
      <c r="I28" s="126"/>
      <c r="J28" s="126"/>
      <c r="K28" s="126"/>
      <c r="M28" s="5"/>
      <c r="N28" s="32"/>
    </row>
    <row r="29" spans="2:14" ht="15" customHeight="1">
      <c r="B29" s="141" t="s">
        <v>242</v>
      </c>
      <c r="C29" s="142"/>
      <c r="D29" s="143"/>
      <c r="E29" s="147" t="s">
        <v>22</v>
      </c>
      <c r="F29" s="148"/>
      <c r="G29" s="148"/>
      <c r="H29" s="149"/>
      <c r="I29" s="111" t="s">
        <v>23</v>
      </c>
      <c r="J29" s="147" t="s">
        <v>243</v>
      </c>
      <c r="K29" s="150"/>
      <c r="M29" s="5"/>
      <c r="N29" s="32"/>
    </row>
    <row r="30" spans="2:14" ht="15" customHeight="1" thickBot="1">
      <c r="B30" s="144"/>
      <c r="C30" s="145"/>
      <c r="D30" s="146"/>
      <c r="E30" s="151" t="s">
        <v>244</v>
      </c>
      <c r="F30" s="152"/>
      <c r="G30" s="151" t="s">
        <v>245</v>
      </c>
      <c r="H30" s="152"/>
      <c r="I30" s="95" t="s">
        <v>21</v>
      </c>
      <c r="J30" s="96"/>
      <c r="K30" s="112" t="s">
        <v>34</v>
      </c>
      <c r="M30" s="5"/>
      <c r="N30" s="32"/>
    </row>
    <row r="31" spans="2:14" ht="15.75" customHeight="1" thickTop="1">
      <c r="B31" s="133" t="s">
        <v>268</v>
      </c>
      <c r="C31" s="134"/>
      <c r="D31" s="135"/>
      <c r="E31" s="258">
        <v>50</v>
      </c>
      <c r="F31" s="259"/>
      <c r="G31" s="260">
        <v>90</v>
      </c>
      <c r="H31" s="261"/>
      <c r="I31" s="97">
        <v>200</v>
      </c>
      <c r="J31" s="98">
        <f>I31/(G31-E31)</f>
        <v>5</v>
      </c>
      <c r="K31" s="113">
        <f>ATAN((G31-E31)/I31)/PI()*180</f>
        <v>11.31</v>
      </c>
      <c r="M31" s="5"/>
      <c r="N31" s="32"/>
    </row>
    <row r="32" spans="2:11" ht="15.75" customHeight="1" thickBot="1">
      <c r="B32" s="136"/>
      <c r="C32" s="137"/>
      <c r="D32" s="138"/>
      <c r="E32" s="139"/>
      <c r="F32" s="140"/>
      <c r="G32" s="139"/>
      <c r="H32" s="140"/>
      <c r="I32" s="114"/>
      <c r="J32" s="115"/>
      <c r="K32" s="116"/>
    </row>
    <row r="33" spans="2:24" ht="15.75" customHeight="1">
      <c r="B33" s="99"/>
      <c r="C33" s="99"/>
      <c r="D33" s="99"/>
      <c r="E33" s="100"/>
      <c r="F33" s="100"/>
      <c r="I33" s="101"/>
      <c r="J33" s="102"/>
      <c r="K33" s="103"/>
      <c r="M33" s="5"/>
      <c r="N33" t="s">
        <v>132</v>
      </c>
      <c r="O33"/>
      <c r="P33"/>
      <c r="Q33"/>
      <c r="R33"/>
      <c r="S33"/>
      <c r="T33"/>
      <c r="U33"/>
      <c r="V33" s="5"/>
      <c r="W33" s="5"/>
      <c r="X33" s="5"/>
    </row>
    <row r="34" spans="13:24" ht="15.75" customHeight="1">
      <c r="M34" s="5"/>
      <c r="N34" t="s">
        <v>133</v>
      </c>
      <c r="O34"/>
      <c r="P34"/>
      <c r="Q34"/>
      <c r="R34"/>
      <c r="S34"/>
      <c r="T34"/>
      <c r="U34"/>
      <c r="V34" s="5"/>
      <c r="W34" s="5"/>
      <c r="X34" s="5"/>
    </row>
    <row r="35" spans="2:24" ht="15.75" customHeight="1" thickBot="1">
      <c r="B35" s="126" t="s">
        <v>267</v>
      </c>
      <c r="C35" s="126"/>
      <c r="D35" s="126"/>
      <c r="E35" s="126"/>
      <c r="F35" s="126"/>
      <c r="G35" s="126"/>
      <c r="H35" s="126"/>
      <c r="I35" s="126"/>
      <c r="J35" s="126"/>
      <c r="K35" s="126"/>
      <c r="M35" s="5"/>
      <c r="N35" t="s">
        <v>134</v>
      </c>
      <c r="O35"/>
      <c r="P35"/>
      <c r="Q35"/>
      <c r="R35"/>
      <c r="S35"/>
      <c r="T35"/>
      <c r="U35"/>
      <c r="V35" s="5"/>
      <c r="W35" s="5"/>
      <c r="X35" s="5"/>
    </row>
    <row r="36" spans="2:13" ht="15.75" customHeight="1">
      <c r="B36" s="141" t="s">
        <v>242</v>
      </c>
      <c r="C36" s="142"/>
      <c r="D36" s="143"/>
      <c r="E36" s="147" t="s">
        <v>22</v>
      </c>
      <c r="F36" s="148"/>
      <c r="G36" s="148"/>
      <c r="H36" s="149"/>
      <c r="I36" s="111" t="s">
        <v>23</v>
      </c>
      <c r="J36" s="147" t="s">
        <v>243</v>
      </c>
      <c r="K36" s="150"/>
      <c r="M36" s="5"/>
    </row>
    <row r="37" spans="2:24" ht="15.75" customHeight="1" thickBot="1">
      <c r="B37" s="144"/>
      <c r="C37" s="145"/>
      <c r="D37" s="146"/>
      <c r="E37" s="151" t="s">
        <v>214</v>
      </c>
      <c r="F37" s="152"/>
      <c r="G37" s="151" t="s">
        <v>245</v>
      </c>
      <c r="H37" s="152"/>
      <c r="I37" s="95" t="s">
        <v>246</v>
      </c>
      <c r="J37" s="96"/>
      <c r="K37" s="112" t="s">
        <v>247</v>
      </c>
      <c r="M37" s="5"/>
      <c r="N37" s="5" t="s">
        <v>55</v>
      </c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18" ht="15.75" customHeight="1" thickTop="1">
      <c r="B38" s="133" t="str">
        <f>B31</f>
        <v>補助基準点</v>
      </c>
      <c r="C38" s="134"/>
      <c r="D38" s="135"/>
      <c r="E38" s="258">
        <v>60</v>
      </c>
      <c r="F38" s="259"/>
      <c r="G38" s="258">
        <v>100</v>
      </c>
      <c r="H38" s="259"/>
      <c r="I38" s="97">
        <v>200</v>
      </c>
      <c r="J38" s="98">
        <f>I38/(G38-E38)</f>
        <v>5</v>
      </c>
      <c r="K38" s="113">
        <f>ATAN((G38-E38)/I38)/PI()*180</f>
        <v>11.31</v>
      </c>
      <c r="M38" s="5"/>
      <c r="N38" s="162" t="s">
        <v>54</v>
      </c>
      <c r="O38" s="163"/>
      <c r="P38" s="164"/>
      <c r="Q38" s="160" t="s">
        <v>42</v>
      </c>
      <c r="R38" s="161"/>
    </row>
    <row r="39" spans="2:18" ht="15.75" customHeight="1" thickBot="1">
      <c r="B39" s="136"/>
      <c r="C39" s="137"/>
      <c r="D39" s="138"/>
      <c r="E39" s="139"/>
      <c r="F39" s="140"/>
      <c r="G39" s="139"/>
      <c r="H39" s="140"/>
      <c r="I39" s="114"/>
      <c r="J39" s="115"/>
      <c r="K39" s="116"/>
      <c r="M39" s="5"/>
      <c r="N39" s="165"/>
      <c r="O39" s="166"/>
      <c r="P39" s="167"/>
      <c r="Q39" s="158" t="str">
        <f>B38</f>
        <v>補助基準点</v>
      </c>
      <c r="R39" s="159"/>
    </row>
    <row r="40" spans="13:18" ht="15.75" customHeight="1" thickTop="1">
      <c r="M40" s="5"/>
      <c r="N40" s="153" t="s">
        <v>40</v>
      </c>
      <c r="O40" s="154"/>
      <c r="P40" s="155"/>
      <c r="Q40" s="171">
        <v>1000</v>
      </c>
      <c r="R40" s="172"/>
    </row>
    <row r="41" spans="13:18" ht="15.75" customHeight="1">
      <c r="M41" s="5"/>
      <c r="N41" s="175" t="s">
        <v>41</v>
      </c>
      <c r="O41" s="176"/>
      <c r="P41" s="176"/>
      <c r="Q41" s="173">
        <v>20000</v>
      </c>
      <c r="R41" s="174"/>
    </row>
    <row r="42" spans="2:19" ht="15.75" customHeight="1" thickBot="1">
      <c r="B42" s="126" t="s">
        <v>219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3"/>
      <c r="N42" s="156" t="s">
        <v>43</v>
      </c>
      <c r="O42" s="157"/>
      <c r="P42" s="157"/>
      <c r="Q42" s="169">
        <f>Q40</f>
        <v>1000</v>
      </c>
      <c r="R42" s="170"/>
      <c r="S42" s="82"/>
    </row>
    <row r="43" spans="2:13" ht="15.75" customHeight="1">
      <c r="B43" s="127" t="s">
        <v>248</v>
      </c>
      <c r="C43" s="128"/>
      <c r="D43" s="128"/>
      <c r="E43" s="26" t="s">
        <v>249</v>
      </c>
      <c r="F43" s="26" t="s">
        <v>250</v>
      </c>
      <c r="G43" s="26" t="s">
        <v>251</v>
      </c>
      <c r="H43" s="26" t="s">
        <v>243</v>
      </c>
      <c r="I43" s="128" t="s">
        <v>252</v>
      </c>
      <c r="J43" s="128" t="s">
        <v>253</v>
      </c>
      <c r="K43" s="128" t="s">
        <v>254</v>
      </c>
      <c r="L43" s="131" t="s">
        <v>255</v>
      </c>
      <c r="M43" s="3"/>
    </row>
    <row r="44" spans="2:14" ht="15.75" customHeight="1" thickBot="1">
      <c r="B44" s="129"/>
      <c r="C44" s="130"/>
      <c r="D44" s="130"/>
      <c r="E44" s="27" t="s">
        <v>256</v>
      </c>
      <c r="F44" s="27" t="s">
        <v>256</v>
      </c>
      <c r="G44" s="27" t="s">
        <v>257</v>
      </c>
      <c r="H44" s="27" t="s">
        <v>257</v>
      </c>
      <c r="I44" s="130"/>
      <c r="J44" s="130"/>
      <c r="K44" s="130"/>
      <c r="L44" s="132"/>
      <c r="M44" s="3"/>
      <c r="N44" s="82"/>
    </row>
    <row r="45" spans="2:14" ht="15.75" customHeight="1" thickTop="1">
      <c r="B45" s="122" t="s">
        <v>258</v>
      </c>
      <c r="C45" s="123"/>
      <c r="D45" s="123"/>
      <c r="E45" s="104">
        <v>2600</v>
      </c>
      <c r="F45" s="104">
        <v>1200</v>
      </c>
      <c r="G45" s="105">
        <v>35</v>
      </c>
      <c r="H45" s="94">
        <f>K31</f>
        <v>11.31</v>
      </c>
      <c r="I45" s="106">
        <v>0.6</v>
      </c>
      <c r="J45" s="94">
        <f>TAN(H45/180*PI())*F45/((E45-F45)*(TAN(G45/180*PI())-TAN(H45/180*PI())))</f>
        <v>0.34</v>
      </c>
      <c r="K45" s="94">
        <f>0.9*I45</f>
        <v>0.54</v>
      </c>
      <c r="L45" s="113">
        <f>IF(J45&lt;0.3,0.3,IF(K45&lt;J45,K45,J45))</f>
        <v>0.34</v>
      </c>
      <c r="M45" s="3"/>
      <c r="N45" s="32"/>
    </row>
    <row r="46" spans="2:14" ht="15.75" customHeight="1" thickBot="1">
      <c r="B46" s="124" t="s">
        <v>259</v>
      </c>
      <c r="C46" s="125"/>
      <c r="D46" s="125"/>
      <c r="E46" s="117">
        <v>2600</v>
      </c>
      <c r="F46" s="117">
        <v>1200</v>
      </c>
      <c r="G46" s="118">
        <v>35</v>
      </c>
      <c r="H46" s="119">
        <f>K38</f>
        <v>11.31</v>
      </c>
      <c r="I46" s="120">
        <v>0.6</v>
      </c>
      <c r="J46" s="119">
        <f>TAN(H46/180*PI())*F46/((E46-F46)*(TAN(G46/180*PI())-TAN(H46/180*PI())))</f>
        <v>0.34</v>
      </c>
      <c r="K46" s="119">
        <f>0.9*I46</f>
        <v>0.54</v>
      </c>
      <c r="L46" s="121">
        <f>IF(J46&lt;0.3,0.3,IF(K46&lt;J46,K46,J46))</f>
        <v>0.34</v>
      </c>
      <c r="N46" s="32"/>
    </row>
    <row r="47" ht="15.75" customHeight="1">
      <c r="N47" s="32"/>
    </row>
    <row r="48" ht="15.75" customHeight="1">
      <c r="M48" s="5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43">
    <mergeCell ref="N42:P42"/>
    <mergeCell ref="Q39:R39"/>
    <mergeCell ref="Q38:R38"/>
    <mergeCell ref="N38:P39"/>
    <mergeCell ref="B5:B6"/>
    <mergeCell ref="C5:C6"/>
    <mergeCell ref="Q42:R42"/>
    <mergeCell ref="Q40:R40"/>
    <mergeCell ref="Q41:R41"/>
    <mergeCell ref="N41:P41"/>
    <mergeCell ref="N40:P40"/>
    <mergeCell ref="B28:K28"/>
    <mergeCell ref="B29:D30"/>
    <mergeCell ref="E29:H29"/>
    <mergeCell ref="J29:K29"/>
    <mergeCell ref="E30:F30"/>
    <mergeCell ref="G30:H30"/>
    <mergeCell ref="B31:D31"/>
    <mergeCell ref="E31:F31"/>
    <mergeCell ref="G31:H31"/>
    <mergeCell ref="B32:D32"/>
    <mergeCell ref="E32:F32"/>
    <mergeCell ref="G32:H32"/>
    <mergeCell ref="B35:K35"/>
    <mergeCell ref="B36:D37"/>
    <mergeCell ref="E36:H36"/>
    <mergeCell ref="J36:K36"/>
    <mergeCell ref="E37:F37"/>
    <mergeCell ref="G37:H37"/>
    <mergeCell ref="B38:D38"/>
    <mergeCell ref="E38:F38"/>
    <mergeCell ref="G38:H38"/>
    <mergeCell ref="B39:D39"/>
    <mergeCell ref="E39:F39"/>
    <mergeCell ref="G39:H39"/>
    <mergeCell ref="B45:D45"/>
    <mergeCell ref="B46:D46"/>
    <mergeCell ref="B42:L42"/>
    <mergeCell ref="B43:D44"/>
    <mergeCell ref="I43:I44"/>
    <mergeCell ref="J43:J44"/>
    <mergeCell ref="K43:K44"/>
    <mergeCell ref="L43:L44"/>
  </mergeCells>
  <printOptions/>
  <pageMargins left="1.1811023622047245" right="0.5905511811023623" top="0.984251968503937" bottom="0.5905511811023623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H1" sqref="H1"/>
    </sheetView>
  </sheetViews>
  <sheetFormatPr defaultColWidth="15.875" defaultRowHeight="12.75"/>
  <cols>
    <col min="1" max="1" width="6.75390625" style="9" customWidth="1"/>
    <col min="2" max="2" width="10.75390625" style="9" customWidth="1"/>
    <col min="3" max="3" width="5.25390625" style="9" customWidth="1"/>
    <col min="4" max="9" width="10.75390625" style="9" customWidth="1"/>
    <col min="10" max="10" width="7.75390625" style="9" customWidth="1"/>
    <col min="11" max="16384" width="15.875" style="9" customWidth="1"/>
  </cols>
  <sheetData>
    <row r="1" spans="1:11" s="1" customFormat="1" ht="12.75">
      <c r="A1" s="10" t="s">
        <v>137</v>
      </c>
      <c r="B1" s="11"/>
      <c r="C1" s="12"/>
      <c r="D1" s="13"/>
      <c r="E1" s="35" t="s">
        <v>241</v>
      </c>
      <c r="F1" s="14"/>
      <c r="G1" s="14"/>
      <c r="H1" s="14"/>
      <c r="I1" s="15"/>
      <c r="J1" s="9"/>
      <c r="K1" s="9"/>
    </row>
    <row r="2" spans="1:11" s="1" customFormat="1" ht="12.75">
      <c r="A2" s="3"/>
      <c r="B2" s="11"/>
      <c r="C2" s="12"/>
      <c r="D2" s="13"/>
      <c r="E2" s="14"/>
      <c r="F2" s="14"/>
      <c r="G2" s="14"/>
      <c r="H2" s="14"/>
      <c r="I2" s="15"/>
      <c r="J2" s="9"/>
      <c r="K2" s="9"/>
    </row>
    <row r="3" spans="2:10" ht="15" customHeight="1">
      <c r="B3" s="18" t="s">
        <v>59</v>
      </c>
      <c r="C3" s="4" t="s">
        <v>4</v>
      </c>
      <c r="D3" s="4">
        <v>0.01</v>
      </c>
      <c r="E3" s="4" t="s">
        <v>5</v>
      </c>
      <c r="F3" s="4" t="s">
        <v>44</v>
      </c>
      <c r="G3" s="5"/>
      <c r="H3" s="5"/>
      <c r="I3" s="5"/>
      <c r="J3" s="5"/>
    </row>
    <row r="4" spans="2:10" ht="15" customHeight="1">
      <c r="B4" s="5"/>
      <c r="C4" s="5"/>
      <c r="D4" s="5"/>
      <c r="E4" s="5"/>
      <c r="F4" s="5"/>
      <c r="G4" s="5"/>
      <c r="H4" s="5"/>
      <c r="I4" s="5"/>
      <c r="J4" s="5"/>
    </row>
    <row r="5" spans="2:10" ht="15" customHeight="1">
      <c r="B5" s="5"/>
      <c r="C5" s="4" t="s">
        <v>4</v>
      </c>
      <c r="D5" s="4">
        <v>0.01</v>
      </c>
      <c r="E5" s="4" t="s">
        <v>5</v>
      </c>
      <c r="F5" s="90">
        <f>D15</f>
        <v>1765</v>
      </c>
      <c r="G5" s="5"/>
      <c r="H5" s="5"/>
      <c r="I5" s="5"/>
      <c r="J5" s="5"/>
    </row>
    <row r="6" spans="2:10" ht="15" customHeight="1">
      <c r="B6" s="5"/>
      <c r="C6" s="4"/>
      <c r="D6" s="4"/>
      <c r="E6" s="4"/>
      <c r="F6" s="4"/>
      <c r="G6" s="5"/>
      <c r="H6" s="5"/>
      <c r="I6" s="5"/>
      <c r="J6" s="5"/>
    </row>
    <row r="7" spans="2:10" ht="15" customHeight="1">
      <c r="B7" s="5"/>
      <c r="C7" s="4" t="s">
        <v>4</v>
      </c>
      <c r="D7" s="91">
        <f>D5*F5</f>
        <v>17.7</v>
      </c>
      <c r="E7" s="89" t="s">
        <v>223</v>
      </c>
      <c r="F7" s="4"/>
      <c r="G7" s="5"/>
      <c r="H7" s="5"/>
      <c r="I7" s="5"/>
      <c r="J7" s="5"/>
    </row>
    <row r="8" spans="2:10" ht="15" customHeight="1">
      <c r="B8" s="5"/>
      <c r="C8" s="5"/>
      <c r="D8" s="5"/>
      <c r="E8" s="5"/>
      <c r="F8" s="5"/>
      <c r="G8" s="5"/>
      <c r="H8" s="5"/>
      <c r="I8" s="5"/>
      <c r="J8" s="5"/>
    </row>
    <row r="9" spans="2:10" ht="15" customHeight="1">
      <c r="B9" s="4" t="s">
        <v>45</v>
      </c>
      <c r="C9" s="4" t="s">
        <v>46</v>
      </c>
      <c r="D9" s="17" t="s">
        <v>48</v>
      </c>
      <c r="E9" s="17" t="s">
        <v>47</v>
      </c>
      <c r="F9" s="17" t="s">
        <v>58</v>
      </c>
      <c r="H9" s="5"/>
      <c r="I9" s="5"/>
      <c r="J9" s="5"/>
    </row>
    <row r="10" spans="2:10" ht="15" customHeight="1">
      <c r="B10" s="4"/>
      <c r="C10" s="4"/>
      <c r="D10" s="4"/>
      <c r="E10" s="4" t="s">
        <v>49</v>
      </c>
      <c r="F10" s="4"/>
      <c r="G10" s="5"/>
      <c r="H10" s="5"/>
      <c r="I10" s="5"/>
      <c r="J10" s="5"/>
    </row>
    <row r="11" spans="2:10" ht="15" customHeight="1">
      <c r="B11" s="4"/>
      <c r="C11" s="4"/>
      <c r="D11" s="4"/>
      <c r="E11" s="4"/>
      <c r="F11" s="4"/>
      <c r="G11" s="5"/>
      <c r="H11" s="5"/>
      <c r="I11" s="5"/>
      <c r="J11" s="5"/>
    </row>
    <row r="12" spans="2:10" ht="15" customHeight="1">
      <c r="B12" s="4"/>
      <c r="C12" s="4" t="s">
        <v>4</v>
      </c>
      <c r="D12" s="17">
        <f>I18</f>
        <v>0.6</v>
      </c>
      <c r="E12" s="17" t="s">
        <v>5</v>
      </c>
      <c r="F12" s="87">
        <f>'土石流ピーク流量経験式'!Q42</f>
        <v>1000</v>
      </c>
      <c r="G12" s="5"/>
      <c r="H12" s="5"/>
      <c r="I12" s="5"/>
      <c r="J12" s="5"/>
    </row>
    <row r="13" spans="2:10" ht="15" customHeight="1">
      <c r="B13" s="4"/>
      <c r="C13" s="4"/>
      <c r="D13" s="4"/>
      <c r="E13" s="4">
        <f>'土石流ピーク流量経験式'!L45</f>
        <v>0.34</v>
      </c>
      <c r="F13" s="4"/>
      <c r="G13" s="5"/>
      <c r="H13" s="5"/>
      <c r="I13" s="5"/>
      <c r="J13" s="5"/>
    </row>
    <row r="14" spans="2:10" ht="15" customHeight="1">
      <c r="B14" s="4"/>
      <c r="C14" s="4"/>
      <c r="D14" s="4"/>
      <c r="E14" s="4"/>
      <c r="F14" s="4"/>
      <c r="G14" s="5"/>
      <c r="H14" s="5"/>
      <c r="I14" s="5"/>
      <c r="J14" s="5"/>
    </row>
    <row r="15" spans="2:10" ht="15" customHeight="1">
      <c r="B15" s="5"/>
      <c r="C15" s="4" t="s">
        <v>4</v>
      </c>
      <c r="D15" s="88">
        <f>(D12*F12)/E13</f>
        <v>1765</v>
      </c>
      <c r="E15" s="89" t="s">
        <v>222</v>
      </c>
      <c r="F15" s="5"/>
      <c r="G15" s="5"/>
      <c r="H15" s="5"/>
      <c r="I15" s="5"/>
      <c r="J15" s="5"/>
    </row>
    <row r="16" spans="2:10" ht="15" customHeight="1">
      <c r="B16" s="5"/>
      <c r="C16" s="4"/>
      <c r="D16" s="5"/>
      <c r="E16" s="5"/>
      <c r="F16" s="5"/>
      <c r="G16" s="5"/>
      <c r="H16" s="5"/>
      <c r="I16" s="5"/>
      <c r="J16" s="5"/>
    </row>
    <row r="17" spans="2:10" ht="15" customHeight="1">
      <c r="B17" s="5"/>
      <c r="C17" s="22"/>
      <c r="D17" s="22" t="s">
        <v>50</v>
      </c>
      <c r="E17" s="5" t="s">
        <v>51</v>
      </c>
      <c r="F17" s="5"/>
      <c r="G17" s="5"/>
      <c r="H17" s="5"/>
      <c r="I17" s="18"/>
      <c r="J17" s="5"/>
    </row>
    <row r="18" spans="2:10" ht="15" customHeight="1">
      <c r="B18" s="5"/>
      <c r="C18" s="5"/>
      <c r="D18" s="23" t="s">
        <v>25</v>
      </c>
      <c r="E18" s="5" t="s">
        <v>29</v>
      </c>
      <c r="F18" s="5"/>
      <c r="G18" s="5"/>
      <c r="H18" s="22" t="s">
        <v>30</v>
      </c>
      <c r="I18" s="86">
        <v>0.6</v>
      </c>
      <c r="J18" s="16"/>
    </row>
    <row r="19" spans="2:10" ht="15.75" customHeight="1">
      <c r="B19" s="5"/>
      <c r="C19" s="5"/>
      <c r="D19" s="22" t="s">
        <v>52</v>
      </c>
      <c r="E19" s="5" t="s">
        <v>53</v>
      </c>
      <c r="F19" s="5"/>
      <c r="G19" s="5"/>
      <c r="H19" s="5"/>
      <c r="I19" s="5"/>
      <c r="J19" s="5"/>
    </row>
    <row r="20" spans="2:10" ht="15.75" customHeight="1">
      <c r="B20" s="5"/>
      <c r="C20" s="5"/>
      <c r="D20" s="23" t="s">
        <v>56</v>
      </c>
      <c r="E20" t="s">
        <v>167</v>
      </c>
      <c r="F20" s="5"/>
      <c r="G20" s="5"/>
      <c r="H20" s="5"/>
      <c r="I20" s="18"/>
      <c r="J20" s="5"/>
    </row>
    <row r="21" spans="2:9" ht="15.75" customHeight="1">
      <c r="B21" s="5"/>
      <c r="C21" s="5"/>
      <c r="D21" s="22" t="s">
        <v>57</v>
      </c>
      <c r="E21" s="5" t="s">
        <v>13</v>
      </c>
      <c r="F21" s="5"/>
      <c r="G21" s="5"/>
      <c r="H21" s="5"/>
      <c r="I21" s="18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printOptions/>
  <pageMargins left="1.1811023622047245" right="0.5905511811023623" top="0.984251968503937" bottom="0.5905511811023623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A1">
      <selection activeCell="Q11" sqref="Q11:R11"/>
    </sheetView>
  </sheetViews>
  <sheetFormatPr defaultColWidth="15.25390625" defaultRowHeight="13.5" customHeight="1"/>
  <cols>
    <col min="1" max="1" width="5.125" style="5" customWidth="1"/>
    <col min="2" max="2" width="8.75390625" style="5" customWidth="1"/>
    <col min="3" max="3" width="2.75390625" style="5" customWidth="1"/>
    <col min="4" max="4" width="8.75390625" style="5" customWidth="1"/>
    <col min="5" max="5" width="2.75390625" style="5" customWidth="1"/>
    <col min="6" max="6" width="8.75390625" style="5" customWidth="1"/>
    <col min="7" max="7" width="2.75390625" style="5" customWidth="1"/>
    <col min="8" max="8" width="8.75390625" style="5" customWidth="1"/>
    <col min="9" max="9" width="2.75390625" style="5" customWidth="1"/>
    <col min="10" max="10" width="8.75390625" style="5" customWidth="1"/>
    <col min="11" max="11" width="2.75390625" style="5" customWidth="1"/>
    <col min="12" max="12" width="8.75390625" style="5" customWidth="1"/>
    <col min="13" max="13" width="2.75390625" style="5" customWidth="1"/>
    <col min="14" max="14" width="8.75390625" style="5" customWidth="1"/>
    <col min="15" max="15" width="3.75390625" style="5" customWidth="1"/>
    <col min="16" max="16" width="5.75390625" style="5" customWidth="1"/>
    <col min="17" max="17" width="8.75390625" style="5" customWidth="1"/>
    <col min="18" max="18" width="2.75390625" style="5" customWidth="1"/>
    <col min="19" max="19" width="8.75390625" style="5" customWidth="1"/>
    <col min="20" max="20" width="2.75390625" style="5" customWidth="1"/>
    <col min="21" max="21" width="8.75390625" style="5" customWidth="1"/>
    <col min="22" max="22" width="2.75390625" style="5" customWidth="1"/>
    <col min="23" max="23" width="8.75390625" style="5" customWidth="1"/>
    <col min="24" max="24" width="2.75390625" style="5" customWidth="1"/>
    <col min="25" max="25" width="8.75390625" style="5" customWidth="1"/>
    <col min="26" max="26" width="2.75390625" style="5" customWidth="1"/>
    <col min="27" max="27" width="8.75390625" style="5" customWidth="1"/>
    <col min="28" max="28" width="2.75390625" style="5" customWidth="1"/>
    <col min="29" max="29" width="8.75390625" style="5" customWidth="1"/>
    <col min="30" max="30" width="3.75390625" style="5" customWidth="1"/>
    <col min="31" max="31" width="5.75390625" style="5" customWidth="1"/>
    <col min="32" max="16384" width="15.25390625" style="5" customWidth="1"/>
  </cols>
  <sheetData>
    <row r="1" spans="1:17" ht="18" customHeight="1" thickBot="1">
      <c r="A1" s="34" t="s">
        <v>168</v>
      </c>
      <c r="B1" s="2"/>
      <c r="C1" s="2"/>
      <c r="D1" s="2"/>
      <c r="E1" s="2"/>
      <c r="F1" s="35" t="s">
        <v>237</v>
      </c>
      <c r="Q1" s="82" t="s">
        <v>215</v>
      </c>
    </row>
    <row r="2" spans="17:22" ht="18" customHeight="1">
      <c r="Q2" s="183" t="s">
        <v>216</v>
      </c>
      <c r="R2" s="184"/>
      <c r="S2" s="181" t="s">
        <v>217</v>
      </c>
      <c r="T2" s="184"/>
      <c r="U2" s="181" t="s">
        <v>218</v>
      </c>
      <c r="V2" s="182"/>
    </row>
    <row r="3" spans="1:22" ht="18" customHeight="1" thickBot="1">
      <c r="A3" s="34" t="s">
        <v>169</v>
      </c>
      <c r="B3" s="3"/>
      <c r="C3" s="3"/>
      <c r="D3" s="3"/>
      <c r="F3" s="8"/>
      <c r="Q3" s="190" t="s">
        <v>166</v>
      </c>
      <c r="R3" s="189"/>
      <c r="S3" s="187" t="s">
        <v>166</v>
      </c>
      <c r="T3" s="189"/>
      <c r="U3" s="187" t="s">
        <v>166</v>
      </c>
      <c r="V3" s="188"/>
    </row>
    <row r="4" spans="17:22" ht="18" customHeight="1" thickBot="1" thickTop="1">
      <c r="Q4" s="177">
        <v>6</v>
      </c>
      <c r="R4" s="178"/>
      <c r="S4" s="179">
        <v>7.5</v>
      </c>
      <c r="T4" s="180"/>
      <c r="U4" s="179">
        <v>1.4</v>
      </c>
      <c r="V4" s="186"/>
    </row>
    <row r="5" spans="2:30" ht="18" customHeight="1">
      <c r="B5" s="82" t="s">
        <v>240</v>
      </c>
      <c r="Q5" s="107"/>
      <c r="R5" s="107"/>
      <c r="S5" s="107"/>
      <c r="T5" s="107"/>
      <c r="U5" s="108"/>
      <c r="V5" s="107"/>
      <c r="W5" s="107"/>
      <c r="X5" s="107"/>
      <c r="Y5" s="107"/>
      <c r="Z5" s="107"/>
      <c r="AA5" s="109"/>
      <c r="AB5" s="110"/>
      <c r="AC5" s="109"/>
      <c r="AD5" s="110"/>
    </row>
    <row r="6" ht="18" customHeight="1"/>
    <row r="7" spans="2:8" ht="18" customHeight="1">
      <c r="B7" s="168" t="s">
        <v>93</v>
      </c>
      <c r="C7" s="168" t="s">
        <v>61</v>
      </c>
      <c r="D7" s="17" t="s">
        <v>109</v>
      </c>
      <c r="E7" s="50"/>
      <c r="F7" s="50"/>
      <c r="G7" s="51"/>
      <c r="H7" s="52"/>
    </row>
    <row r="8" spans="2:17" ht="18" customHeight="1" thickBot="1">
      <c r="B8" s="168"/>
      <c r="C8" s="168"/>
      <c r="D8" s="4" t="s">
        <v>94</v>
      </c>
      <c r="E8" s="50"/>
      <c r="F8" s="50"/>
      <c r="G8" s="53"/>
      <c r="H8" s="51"/>
      <c r="Q8" s="82" t="s">
        <v>127</v>
      </c>
    </row>
    <row r="9" spans="2:30" ht="18" customHeight="1">
      <c r="B9" s="4"/>
      <c r="C9" s="36"/>
      <c r="D9" s="4"/>
      <c r="E9" s="50"/>
      <c r="G9" s="53"/>
      <c r="H9" s="51"/>
      <c r="Q9" s="196" t="s">
        <v>125</v>
      </c>
      <c r="R9" s="197"/>
      <c r="S9" s="185" t="s">
        <v>142</v>
      </c>
      <c r="T9" s="185"/>
      <c r="U9" s="184" t="s">
        <v>116</v>
      </c>
      <c r="V9" s="184"/>
      <c r="W9" s="184" t="s">
        <v>118</v>
      </c>
      <c r="X9" s="184"/>
      <c r="Y9" s="184" t="s">
        <v>120</v>
      </c>
      <c r="Z9" s="184"/>
      <c r="AA9" s="184" t="s">
        <v>122</v>
      </c>
      <c r="AB9" s="184"/>
      <c r="AC9" s="184" t="s">
        <v>124</v>
      </c>
      <c r="AD9" s="182"/>
    </row>
    <row r="10" spans="2:30" ht="18" customHeight="1" thickBot="1">
      <c r="B10" s="4" t="s">
        <v>110</v>
      </c>
      <c r="C10" s="4" t="s">
        <v>61</v>
      </c>
      <c r="D10" s="4" t="s">
        <v>163</v>
      </c>
      <c r="E10" s="50" t="s">
        <v>5</v>
      </c>
      <c r="F10" s="4" t="s">
        <v>111</v>
      </c>
      <c r="Q10" s="190" t="s">
        <v>126</v>
      </c>
      <c r="R10" s="198"/>
      <c r="S10" s="199" t="s">
        <v>115</v>
      </c>
      <c r="T10" s="199"/>
      <c r="U10" s="194" t="s">
        <v>117</v>
      </c>
      <c r="V10" s="200"/>
      <c r="W10" s="200" t="s">
        <v>119</v>
      </c>
      <c r="X10" s="200"/>
      <c r="Y10" s="200" t="s">
        <v>121</v>
      </c>
      <c r="Z10" s="200"/>
      <c r="AA10" s="194" t="s">
        <v>123</v>
      </c>
      <c r="AB10" s="200"/>
      <c r="AC10" s="194" t="s">
        <v>128</v>
      </c>
      <c r="AD10" s="195"/>
    </row>
    <row r="11" spans="2:30" ht="18" customHeight="1" thickTop="1">
      <c r="B11" s="33"/>
      <c r="C11" s="33"/>
      <c r="D11" s="33"/>
      <c r="E11" s="55"/>
      <c r="Q11" s="201">
        <v>0.68</v>
      </c>
      <c r="R11" s="202"/>
      <c r="S11" s="203">
        <f>(Q4+U11)*0.5*Q11</f>
        <v>6.14</v>
      </c>
      <c r="T11" s="203"/>
      <c r="U11" s="204">
        <f>Q4+Q11*(S4+U4)</f>
        <v>12.05</v>
      </c>
      <c r="V11" s="205"/>
      <c r="W11" s="205">
        <f>S11/U11</f>
        <v>0.51</v>
      </c>
      <c r="X11" s="205"/>
      <c r="Y11" s="205">
        <v>0.1</v>
      </c>
      <c r="Z11" s="205"/>
      <c r="AA11" s="215">
        <f>'土石流ピーク流量経験式'!K38</f>
        <v>11.3</v>
      </c>
      <c r="AB11" s="216"/>
      <c r="AC11" s="217">
        <f>S11*(1/Y11*W11^(2/3)*(SIN(AA11*PI()/180)^(1/2)))</f>
        <v>17.35</v>
      </c>
      <c r="AD11" s="218"/>
    </row>
    <row r="12" spans="2:30" ht="18" customHeight="1">
      <c r="B12" s="168" t="s">
        <v>160</v>
      </c>
      <c r="C12" s="168" t="s">
        <v>61</v>
      </c>
      <c r="D12" s="17">
        <v>1</v>
      </c>
      <c r="E12" s="191" t="s">
        <v>113</v>
      </c>
      <c r="F12" s="191" t="s">
        <v>138</v>
      </c>
      <c r="G12" s="191" t="s">
        <v>113</v>
      </c>
      <c r="H12" s="168" t="s">
        <v>114</v>
      </c>
      <c r="I12" s="168"/>
      <c r="J12" s="193"/>
      <c r="Q12" s="223">
        <f>Q11+0.01</f>
        <v>0.69</v>
      </c>
      <c r="R12" s="224"/>
      <c r="S12" s="225">
        <f>(Q4+U12)*0.5*Q12</f>
        <v>6.26</v>
      </c>
      <c r="T12" s="225"/>
      <c r="U12" s="226">
        <f>Q4+Q12*(S4+U4)</f>
        <v>12.14</v>
      </c>
      <c r="V12" s="227"/>
      <c r="W12" s="227">
        <f>S12/U12</f>
        <v>0.52</v>
      </c>
      <c r="X12" s="227"/>
      <c r="Y12" s="227">
        <v>0.1</v>
      </c>
      <c r="Z12" s="227"/>
      <c r="AA12" s="211">
        <f>AA11</f>
        <v>11.3</v>
      </c>
      <c r="AB12" s="212"/>
      <c r="AC12" s="213">
        <f>S12*(1/Y12*W12^(2/3)*(SIN(AA12*PI()/180)^(1/2)))</f>
        <v>17.92</v>
      </c>
      <c r="AD12" s="214"/>
    </row>
    <row r="13" spans="2:30" ht="19.5" customHeight="1" thickBot="1">
      <c r="B13" s="168"/>
      <c r="C13" s="168"/>
      <c r="D13" s="4" t="s">
        <v>112</v>
      </c>
      <c r="E13" s="191"/>
      <c r="F13" s="191"/>
      <c r="G13" s="191"/>
      <c r="H13" s="168"/>
      <c r="I13" s="168"/>
      <c r="J13" s="193"/>
      <c r="Q13" s="219">
        <f>Q12+0.01</f>
        <v>0.7</v>
      </c>
      <c r="R13" s="220"/>
      <c r="S13" s="221">
        <f>(Q4+U13)*0.5*Q13</f>
        <v>6.38</v>
      </c>
      <c r="T13" s="221"/>
      <c r="U13" s="222">
        <f>Q4+Q13*(S4+U4)</f>
        <v>12.23</v>
      </c>
      <c r="V13" s="206"/>
      <c r="W13" s="206">
        <f>S13/U13</f>
        <v>0.52</v>
      </c>
      <c r="X13" s="206"/>
      <c r="Y13" s="206">
        <v>0.1</v>
      </c>
      <c r="Z13" s="206"/>
      <c r="AA13" s="207">
        <f>AA12</f>
        <v>11.3</v>
      </c>
      <c r="AB13" s="208"/>
      <c r="AC13" s="209">
        <f>S13*(1/Y13*W13^(2/3)*(SIN(AA13*PI()/180)^(1/2)))</f>
        <v>18.26</v>
      </c>
      <c r="AD13" s="210"/>
    </row>
    <row r="14" ht="19.5" customHeight="1">
      <c r="L14" s="35"/>
    </row>
    <row r="15" spans="2:29" ht="19.5" customHeight="1">
      <c r="B15" s="22"/>
      <c r="C15" s="6"/>
      <c r="D15" s="18"/>
      <c r="E15" s="22" t="s">
        <v>147</v>
      </c>
      <c r="F15" s="5" t="s">
        <v>148</v>
      </c>
      <c r="G15" s="18"/>
      <c r="H15" s="18"/>
      <c r="I15" s="18" t="s">
        <v>149</v>
      </c>
      <c r="J15" s="192" t="s">
        <v>91</v>
      </c>
      <c r="K15" s="192"/>
      <c r="L15" s="38">
        <v>0.1</v>
      </c>
      <c r="Q15" s="5" t="str">
        <f>"　土石流水深等は水深 y におけるピーク流量が土石流ピーク流量 （"&amp;'土石流ピーク流量'!D7&amp;"m"</f>
        <v>　土石流水深等は水深 y におけるピーク流量が土石流ピーク流量 （17.7m</v>
      </c>
      <c r="AC15" s="67" t="s">
        <v>170</v>
      </c>
    </row>
    <row r="16" spans="2:17" ht="19.5" customHeight="1">
      <c r="B16" s="22"/>
      <c r="C16" s="6"/>
      <c r="E16" s="22" t="s">
        <v>150</v>
      </c>
      <c r="F16" s="5" t="s">
        <v>139</v>
      </c>
      <c r="G16" s="18"/>
      <c r="H16" s="18"/>
      <c r="I16" s="18"/>
      <c r="J16" s="18"/>
      <c r="L16" s="37"/>
      <c r="Q16" s="5" t="str">
        <f>"る水深 y="&amp;Q12&amp;"m の値を用い、以下の通りとする。"</f>
        <v>る水深 y=0.69m の値を用い、以下の通りとする。</v>
      </c>
    </row>
    <row r="17" spans="2:12" ht="19.5" customHeight="1">
      <c r="B17" s="22"/>
      <c r="C17" s="6"/>
      <c r="E17" s="22" t="s">
        <v>151</v>
      </c>
      <c r="F17" s="5" t="s">
        <v>159</v>
      </c>
      <c r="G17" s="18"/>
      <c r="H17" s="18"/>
      <c r="I17" s="18"/>
      <c r="J17" s="18"/>
      <c r="L17" s="37"/>
    </row>
    <row r="18" spans="2:24" ht="19.5" customHeight="1">
      <c r="B18" s="22"/>
      <c r="C18" s="18"/>
      <c r="E18" s="65" t="s">
        <v>164</v>
      </c>
      <c r="F18" s="5" t="s">
        <v>165</v>
      </c>
      <c r="I18" s="18"/>
      <c r="J18" s="42"/>
      <c r="K18" s="9"/>
      <c r="L18" s="49"/>
      <c r="U18" s="22" t="s">
        <v>129</v>
      </c>
      <c r="V18" s="18" t="s">
        <v>60</v>
      </c>
      <c r="W18" s="54">
        <f>U12</f>
        <v>12.14</v>
      </c>
      <c r="X18" s="5" t="s">
        <v>131</v>
      </c>
    </row>
    <row r="19" spans="2:24" ht="19.5" customHeight="1">
      <c r="B19" s="22"/>
      <c r="C19" s="6"/>
      <c r="E19" s="22" t="s">
        <v>152</v>
      </c>
      <c r="F19" s="5" t="s">
        <v>145</v>
      </c>
      <c r="I19" s="18"/>
      <c r="J19" s="40"/>
      <c r="L19" s="49"/>
      <c r="U19" s="22" t="s">
        <v>130</v>
      </c>
      <c r="V19" s="18" t="s">
        <v>60</v>
      </c>
      <c r="W19" s="54">
        <f>W12</f>
        <v>0.52</v>
      </c>
      <c r="X19" s="5" t="s">
        <v>131</v>
      </c>
    </row>
    <row r="20" spans="2:12" ht="19.5" customHeight="1">
      <c r="B20" s="22"/>
      <c r="C20" s="6"/>
      <c r="D20" s="18"/>
      <c r="E20" s="22" t="s">
        <v>153</v>
      </c>
      <c r="F20" s="5" t="s">
        <v>154</v>
      </c>
      <c r="G20" s="18"/>
      <c r="H20" s="19"/>
      <c r="I20" s="18"/>
      <c r="J20" s="39"/>
      <c r="L20" s="49"/>
    </row>
    <row r="21" spans="2:12" ht="19.5" customHeight="1">
      <c r="B21" s="22"/>
      <c r="C21" s="6"/>
      <c r="D21" s="18"/>
      <c r="E21" s="22" t="s">
        <v>155</v>
      </c>
      <c r="F21" s="5" t="s">
        <v>140</v>
      </c>
      <c r="G21" s="18"/>
      <c r="H21" s="19"/>
      <c r="I21" s="18"/>
      <c r="J21" s="39"/>
      <c r="K21" s="9"/>
      <c r="L21" s="49"/>
    </row>
    <row r="22" spans="2:12" ht="19.5" customHeight="1">
      <c r="B22" s="22"/>
      <c r="C22" s="6"/>
      <c r="E22" s="65" t="s">
        <v>156</v>
      </c>
      <c r="F22" s="5" t="s">
        <v>141</v>
      </c>
      <c r="I22" s="18"/>
      <c r="J22" s="42"/>
      <c r="K22" s="9"/>
      <c r="L22" s="49"/>
    </row>
    <row r="23" spans="2:12" ht="19.5" customHeight="1">
      <c r="B23" s="22"/>
      <c r="C23" s="6"/>
      <c r="E23" s="22"/>
      <c r="I23" s="18"/>
      <c r="J23" s="42"/>
      <c r="K23" s="9"/>
      <c r="L23" s="49"/>
    </row>
    <row r="24" spans="2:12" ht="19.5" customHeight="1">
      <c r="B24" s="22"/>
      <c r="C24" s="6"/>
      <c r="E24" s="22"/>
      <c r="I24" s="18"/>
      <c r="J24" s="42"/>
      <c r="K24" s="9"/>
      <c r="L24" s="49"/>
    </row>
    <row r="25" ht="19.5" customHeight="1">
      <c r="Q25" s="82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9.5" customHeight="1"/>
    <row r="70" ht="19.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</sheetData>
  <sheetProtection/>
  <mergeCells count="54">
    <mergeCell ref="Q13:R13"/>
    <mergeCell ref="S13:T13"/>
    <mergeCell ref="U13:V13"/>
    <mergeCell ref="W13:X13"/>
    <mergeCell ref="Q12:R12"/>
    <mergeCell ref="S12:T12"/>
    <mergeCell ref="U12:V12"/>
    <mergeCell ref="W12:X12"/>
    <mergeCell ref="Y12:Z12"/>
    <mergeCell ref="Y13:Z13"/>
    <mergeCell ref="AA9:AB9"/>
    <mergeCell ref="AC9:AD9"/>
    <mergeCell ref="AA13:AB13"/>
    <mergeCell ref="AC13:AD13"/>
    <mergeCell ref="AA12:AB12"/>
    <mergeCell ref="AC12:AD12"/>
    <mergeCell ref="Y11:Z11"/>
    <mergeCell ref="AA11:AB11"/>
    <mergeCell ref="AC11:AD11"/>
    <mergeCell ref="Q11:R11"/>
    <mergeCell ref="S11:T11"/>
    <mergeCell ref="U11:V11"/>
    <mergeCell ref="W11:X11"/>
    <mergeCell ref="Y10:Z10"/>
    <mergeCell ref="AA10:AB10"/>
    <mergeCell ref="AC10:AD10"/>
    <mergeCell ref="Q9:R9"/>
    <mergeCell ref="Q10:R10"/>
    <mergeCell ref="S10:T10"/>
    <mergeCell ref="U10:V10"/>
    <mergeCell ref="W10:X10"/>
    <mergeCell ref="W9:X9"/>
    <mergeCell ref="Y9:Z9"/>
    <mergeCell ref="E12:E13"/>
    <mergeCell ref="J15:K15"/>
    <mergeCell ref="F12:F13"/>
    <mergeCell ref="G12:G13"/>
    <mergeCell ref="B12:B13"/>
    <mergeCell ref="C12:C13"/>
    <mergeCell ref="J12:J13"/>
    <mergeCell ref="H12:I13"/>
    <mergeCell ref="C7:C8"/>
    <mergeCell ref="U4:V4"/>
    <mergeCell ref="U3:V3"/>
    <mergeCell ref="S3:T3"/>
    <mergeCell ref="Q3:R3"/>
    <mergeCell ref="B7:B8"/>
    <mergeCell ref="Q4:R4"/>
    <mergeCell ref="S4:T4"/>
    <mergeCell ref="U2:V2"/>
    <mergeCell ref="Q2:R2"/>
    <mergeCell ref="S2:T2"/>
    <mergeCell ref="S9:T9"/>
    <mergeCell ref="U9:V9"/>
  </mergeCells>
  <printOptions/>
  <pageMargins left="1.1811023622047245" right="0.5905511811023623" top="0.984251968503937" bottom="0.5905511811023623" header="0.5118110236220472" footer="0.5118110236220472"/>
  <pageSetup horizontalDpi="600" verticalDpi="600" orientation="portrait" paperSize="9" r:id="rId1"/>
  <ignoredErrors>
    <ignoredError sqref="AA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O20" sqref="O20"/>
    </sheetView>
  </sheetViews>
  <sheetFormatPr defaultColWidth="15.25390625" defaultRowHeight="13.5" customHeight="1"/>
  <cols>
    <col min="1" max="2" width="5.125" style="5" customWidth="1"/>
    <col min="3" max="3" width="5.00390625" style="5" customWidth="1"/>
    <col min="4" max="4" width="10.625" style="5" customWidth="1"/>
    <col min="5" max="5" width="4.375" style="5" customWidth="1"/>
    <col min="6" max="6" width="10.625" style="5" customWidth="1"/>
    <col min="7" max="7" width="4.375" style="5" customWidth="1"/>
    <col min="8" max="8" width="10.625" style="5" customWidth="1"/>
    <col min="9" max="9" width="4.375" style="5" customWidth="1"/>
    <col min="10" max="10" width="10.625" style="5" customWidth="1"/>
    <col min="11" max="11" width="4.375" style="5" customWidth="1"/>
    <col min="12" max="12" width="10.625" style="5" customWidth="1"/>
    <col min="13" max="13" width="5.75390625" style="5" customWidth="1"/>
    <col min="14" max="16384" width="15.25390625" style="5" customWidth="1"/>
  </cols>
  <sheetData>
    <row r="1" spans="1:6" ht="18" customHeight="1">
      <c r="A1" s="34" t="s">
        <v>171</v>
      </c>
      <c r="B1" s="3"/>
      <c r="C1" s="3"/>
      <c r="D1" s="3"/>
      <c r="F1" s="8"/>
    </row>
    <row r="2" spans="6:8" ht="18" customHeight="1">
      <c r="F2" s="41" t="s">
        <v>64</v>
      </c>
      <c r="H2" s="41" t="s">
        <v>65</v>
      </c>
    </row>
    <row r="3" spans="2:8" ht="18" customHeight="1">
      <c r="B3" s="168" t="s">
        <v>162</v>
      </c>
      <c r="C3" s="168" t="s">
        <v>66</v>
      </c>
      <c r="D3" s="20">
        <v>1</v>
      </c>
      <c r="E3" s="168" t="s">
        <v>67</v>
      </c>
      <c r="F3" s="168" t="s">
        <v>96</v>
      </c>
      <c r="G3" s="168" t="s">
        <v>67</v>
      </c>
      <c r="H3" s="168" t="s">
        <v>68</v>
      </c>
    </row>
    <row r="4" spans="2:8" ht="18" customHeight="1">
      <c r="B4" s="168"/>
      <c r="C4" s="168"/>
      <c r="D4" s="18" t="s">
        <v>95</v>
      </c>
      <c r="E4" s="168"/>
      <c r="F4" s="168"/>
      <c r="G4" s="168"/>
      <c r="H4" s="168"/>
    </row>
    <row r="5" spans="2:8" ht="18" customHeight="1">
      <c r="B5" s="4"/>
      <c r="F5" s="41" t="s">
        <v>64</v>
      </c>
      <c r="H5" s="41" t="s">
        <v>65</v>
      </c>
    </row>
    <row r="6" spans="2:8" ht="18" customHeight="1">
      <c r="B6" s="4"/>
      <c r="C6" s="168" t="s">
        <v>4</v>
      </c>
      <c r="D6" s="20">
        <v>1</v>
      </c>
      <c r="E6" s="168" t="s">
        <v>5</v>
      </c>
      <c r="F6" s="168">
        <f>'土石流水深'!W19</f>
        <v>0.52</v>
      </c>
      <c r="G6" s="168" t="s">
        <v>5</v>
      </c>
      <c r="H6" s="228" t="str">
        <f>"sin"&amp;'土石流ピーク流量経験式'!K38</f>
        <v>sin11.31</v>
      </c>
    </row>
    <row r="7" spans="2:8" ht="18" customHeight="1">
      <c r="B7" s="4"/>
      <c r="C7" s="168"/>
      <c r="D7" s="84">
        <f>L13</f>
        <v>0.1</v>
      </c>
      <c r="E7" s="168"/>
      <c r="F7" s="168"/>
      <c r="G7" s="168"/>
      <c r="H7" s="228"/>
    </row>
    <row r="8" spans="2:8" ht="18" customHeight="1">
      <c r="B8" s="4"/>
      <c r="C8" s="4"/>
      <c r="D8" s="18"/>
      <c r="E8" s="4"/>
      <c r="F8" s="4"/>
      <c r="G8" s="4"/>
      <c r="H8" s="4"/>
    </row>
    <row r="9" spans="2:8" ht="18" customHeight="1">
      <c r="B9" s="4"/>
      <c r="C9" s="45" t="s">
        <v>4</v>
      </c>
      <c r="D9" s="19">
        <f>D6/D7*F6^(2/3)*SIN('土石流ピーク流量経験式'!K38/180*PI())^(1/2)</f>
        <v>2.86</v>
      </c>
      <c r="E9" s="85" t="s">
        <v>221</v>
      </c>
      <c r="F9" s="4"/>
      <c r="G9" s="4"/>
      <c r="H9" s="4"/>
    </row>
    <row r="10" spans="2:8" ht="18" customHeight="1">
      <c r="B10" s="4"/>
      <c r="C10" s="45"/>
      <c r="D10" s="18"/>
      <c r="E10" s="4"/>
      <c r="F10" s="4"/>
      <c r="G10" s="4"/>
      <c r="H10" s="4"/>
    </row>
    <row r="11" spans="5:12" ht="15.75" customHeight="1">
      <c r="E11" s="18" t="s">
        <v>161</v>
      </c>
      <c r="F11" s="5" t="s">
        <v>99</v>
      </c>
      <c r="G11" s="18"/>
      <c r="H11" s="18"/>
      <c r="I11" s="18"/>
      <c r="J11" s="42"/>
      <c r="L11" s="37"/>
    </row>
    <row r="12" spans="4:9" ht="15.75" customHeight="1">
      <c r="D12" s="18"/>
      <c r="E12" s="22" t="s">
        <v>97</v>
      </c>
      <c r="F12" s="5" t="s">
        <v>100</v>
      </c>
      <c r="G12" s="18"/>
      <c r="H12" s="18"/>
      <c r="I12" s="18"/>
    </row>
    <row r="13" spans="5:12" ht="18" customHeight="1">
      <c r="E13" s="18" t="s">
        <v>98</v>
      </c>
      <c r="F13" s="5" t="s">
        <v>62</v>
      </c>
      <c r="G13" s="18"/>
      <c r="H13" s="18"/>
      <c r="I13" s="18" t="s">
        <v>63</v>
      </c>
      <c r="J13" s="192" t="s">
        <v>91</v>
      </c>
      <c r="K13" s="192"/>
      <c r="L13" s="43">
        <v>0.1</v>
      </c>
    </row>
    <row r="14" spans="5:12" ht="18" customHeight="1">
      <c r="E14" s="22" t="s">
        <v>69</v>
      </c>
      <c r="F14" s="5" t="s">
        <v>144</v>
      </c>
      <c r="I14" s="18"/>
      <c r="J14" s="44"/>
      <c r="L14" s="35"/>
    </row>
    <row r="15" ht="18" customHeight="1">
      <c r="L15" s="35"/>
    </row>
    <row r="16" spans="1:7" ht="15.75" customHeight="1">
      <c r="A16" s="34" t="s">
        <v>196</v>
      </c>
      <c r="B16" s="2"/>
      <c r="C16" s="2"/>
      <c r="D16" s="2"/>
      <c r="E16" s="2"/>
      <c r="G16" s="35" t="s">
        <v>239</v>
      </c>
    </row>
    <row r="17" ht="15.75" customHeight="1">
      <c r="E17" s="8"/>
    </row>
    <row r="18" spans="2:14" ht="15.75" customHeight="1">
      <c r="B18" s="5" t="s">
        <v>70</v>
      </c>
      <c r="C18" s="45" t="s">
        <v>175</v>
      </c>
      <c r="D18" s="18" t="s">
        <v>71</v>
      </c>
      <c r="E18" s="18" t="s">
        <v>72</v>
      </c>
      <c r="F18" s="18" t="s">
        <v>35</v>
      </c>
      <c r="G18" s="18" t="s">
        <v>73</v>
      </c>
      <c r="H18" s="18" t="s">
        <v>74</v>
      </c>
      <c r="I18" s="18" t="s">
        <v>75</v>
      </c>
      <c r="J18" s="18">
        <v>1</v>
      </c>
      <c r="K18" s="18" t="s">
        <v>76</v>
      </c>
      <c r="L18" s="18" t="s">
        <v>35</v>
      </c>
      <c r="M18" s="5" t="s">
        <v>176</v>
      </c>
      <c r="N18" s="18"/>
    </row>
    <row r="19" spans="3:14" ht="15.75" customHeight="1">
      <c r="C19" s="45"/>
      <c r="D19" s="18"/>
      <c r="E19" s="18"/>
      <c r="F19" s="18"/>
      <c r="G19" s="18"/>
      <c r="H19" s="18"/>
      <c r="I19" s="18"/>
      <c r="J19" s="18"/>
      <c r="K19" s="18"/>
      <c r="L19" s="18"/>
      <c r="N19" s="18"/>
    </row>
    <row r="20" spans="3:14" ht="15.75" customHeight="1">
      <c r="C20" s="45" t="s">
        <v>4</v>
      </c>
      <c r="D20" s="83">
        <f>J26</f>
        <v>25.5</v>
      </c>
      <c r="E20" s="18" t="s">
        <v>72</v>
      </c>
      <c r="F20" s="18">
        <f>'土石流ピーク流量経験式'!L46</f>
        <v>0.34</v>
      </c>
      <c r="G20" s="18" t="s">
        <v>73</v>
      </c>
      <c r="H20" s="83">
        <f>J27</f>
        <v>11.77</v>
      </c>
      <c r="I20" s="18" t="s">
        <v>75</v>
      </c>
      <c r="J20" s="18">
        <v>1</v>
      </c>
      <c r="K20" s="18" t="s">
        <v>6</v>
      </c>
      <c r="L20" s="18">
        <f>F20</f>
        <v>0.34</v>
      </c>
      <c r="M20" s="5" t="s">
        <v>11</v>
      </c>
      <c r="N20" s="18"/>
    </row>
    <row r="21" spans="3:14" ht="15.75" customHeight="1">
      <c r="C21" s="45"/>
      <c r="D21" s="18"/>
      <c r="E21" s="18"/>
      <c r="F21" s="18"/>
      <c r="G21" s="18"/>
      <c r="H21" s="18"/>
      <c r="I21" s="18"/>
      <c r="J21" s="18"/>
      <c r="K21" s="18"/>
      <c r="L21" s="18"/>
      <c r="N21" s="18"/>
    </row>
    <row r="22" spans="3:7" ht="15.75" customHeight="1">
      <c r="C22" s="45" t="s">
        <v>4</v>
      </c>
      <c r="D22" s="19">
        <f>D20*F20+H20*(J20-L20)</f>
        <v>16.44</v>
      </c>
      <c r="E22" s="29" t="s">
        <v>220</v>
      </c>
      <c r="F22" s="29"/>
      <c r="G22" s="51"/>
    </row>
    <row r="23" ht="15.75" customHeight="1">
      <c r="C23" s="45"/>
    </row>
    <row r="24" spans="4:8" ht="15.75" customHeight="1">
      <c r="D24" s="46" t="s">
        <v>199</v>
      </c>
      <c r="E24" s="47" t="s">
        <v>77</v>
      </c>
      <c r="F24" s="47"/>
      <c r="G24" s="47"/>
      <c r="H24" s="47"/>
    </row>
    <row r="25" spans="4:13" ht="15.75" customHeight="1">
      <c r="D25" s="22" t="s">
        <v>78</v>
      </c>
      <c r="E25" s="5" t="s">
        <v>79</v>
      </c>
      <c r="K25" s="18"/>
      <c r="L25" s="42"/>
      <c r="M25" s="35"/>
    </row>
    <row r="26" spans="4:11" ht="15.75" customHeight="1">
      <c r="D26" s="22" t="s">
        <v>80</v>
      </c>
      <c r="E26" s="5" t="s">
        <v>172</v>
      </c>
      <c r="I26" s="18" t="s">
        <v>18</v>
      </c>
      <c r="J26" s="69">
        <v>25.5</v>
      </c>
      <c r="K26" t="s">
        <v>174</v>
      </c>
    </row>
    <row r="27" spans="4:11" ht="15.75" customHeight="1">
      <c r="D27" s="22" t="s">
        <v>82</v>
      </c>
      <c r="E27" s="5" t="s">
        <v>173</v>
      </c>
      <c r="I27" s="18" t="s">
        <v>30</v>
      </c>
      <c r="J27" s="69">
        <v>11.77</v>
      </c>
      <c r="K27" t="s">
        <v>174</v>
      </c>
    </row>
    <row r="28" spans="9:11" ht="15.75" customHeight="1">
      <c r="I28" s="18"/>
      <c r="J28" s="18"/>
      <c r="K28" s="48"/>
    </row>
    <row r="29" spans="1:13" ht="15.75" customHeight="1">
      <c r="A29" s="70" t="s">
        <v>197</v>
      </c>
      <c r="B29" s="47"/>
      <c r="C29" s="47"/>
      <c r="D29" s="47"/>
      <c r="E29" s="35" t="s">
        <v>238</v>
      </c>
      <c r="G29" s="47"/>
      <c r="H29" s="47"/>
      <c r="I29" s="47"/>
      <c r="J29" s="47"/>
      <c r="K29" s="47"/>
      <c r="L29" s="47"/>
      <c r="M29" s="47"/>
    </row>
    <row r="30" spans="1:13" ht="15.75" customHeight="1">
      <c r="A30" s="70"/>
      <c r="B30" s="47"/>
      <c r="C30" s="47"/>
      <c r="D30" s="47"/>
      <c r="G30" s="47"/>
      <c r="H30" s="47"/>
      <c r="I30" s="47"/>
      <c r="J30" s="47"/>
      <c r="K30" s="47"/>
      <c r="L30" s="41" t="s">
        <v>179</v>
      </c>
      <c r="M30" s="47"/>
    </row>
    <row r="31" spans="1:12" ht="15.75" customHeight="1">
      <c r="A31" s="47"/>
      <c r="B31" s="18" t="s">
        <v>180</v>
      </c>
      <c r="C31" s="45" t="s">
        <v>178</v>
      </c>
      <c r="D31" s="72" t="s">
        <v>198</v>
      </c>
      <c r="E31" s="18" t="s">
        <v>72</v>
      </c>
      <c r="F31" s="72" t="s">
        <v>200</v>
      </c>
      <c r="G31" s="18" t="s">
        <v>181</v>
      </c>
      <c r="H31" s="72" t="s">
        <v>182</v>
      </c>
      <c r="I31" s="18" t="s">
        <v>72</v>
      </c>
      <c r="J31" s="72" t="s">
        <v>201</v>
      </c>
      <c r="K31" s="18" t="s">
        <v>72</v>
      </c>
      <c r="L31" s="72" t="s">
        <v>183</v>
      </c>
    </row>
    <row r="32" spans="1:12" ht="15.75" customHeight="1">
      <c r="A32" s="47"/>
      <c r="L32" s="41" t="s">
        <v>179</v>
      </c>
    </row>
    <row r="33" spans="1:12" ht="15.75" customHeight="1">
      <c r="A33" s="47"/>
      <c r="C33" s="45" t="s">
        <v>178</v>
      </c>
      <c r="D33" s="73">
        <f>J39</f>
        <v>1</v>
      </c>
      <c r="E33" s="18" t="s">
        <v>72</v>
      </c>
      <c r="F33" s="74">
        <f>D22</f>
        <v>16.44</v>
      </c>
      <c r="G33" s="18" t="s">
        <v>181</v>
      </c>
      <c r="H33" s="72">
        <f>J38</f>
        <v>9.81</v>
      </c>
      <c r="I33" s="18" t="s">
        <v>72</v>
      </c>
      <c r="J33" s="74">
        <f>F6</f>
        <v>0.52</v>
      </c>
      <c r="K33" s="18" t="s">
        <v>72</v>
      </c>
      <c r="L33" s="74">
        <f>D9</f>
        <v>2.86</v>
      </c>
    </row>
    <row r="34" ht="15.75" customHeight="1">
      <c r="A34" s="47"/>
    </row>
    <row r="35" spans="1:5" ht="15.75" customHeight="1">
      <c r="A35" s="47"/>
      <c r="C35" s="45" t="s">
        <v>178</v>
      </c>
      <c r="D35" s="73">
        <f>D33*F33/H33*J33*L33^2</f>
        <v>7.1</v>
      </c>
      <c r="E35" s="5" t="s">
        <v>184</v>
      </c>
    </row>
    <row r="36" ht="15.75" customHeight="1">
      <c r="A36" s="47"/>
    </row>
    <row r="37" spans="1:12" ht="15.75" customHeight="1">
      <c r="A37" s="47"/>
      <c r="D37" s="22" t="s">
        <v>202</v>
      </c>
      <c r="E37" s="5" t="s">
        <v>185</v>
      </c>
      <c r="L37" s="47"/>
    </row>
    <row r="38" spans="1:13" ht="15.75" customHeight="1">
      <c r="A38" s="47"/>
      <c r="B38" s="71"/>
      <c r="C38" s="71"/>
      <c r="D38" s="46" t="s">
        <v>203</v>
      </c>
      <c r="E38" s="47" t="s">
        <v>186</v>
      </c>
      <c r="F38" s="47"/>
      <c r="G38" s="47"/>
      <c r="H38" s="47"/>
      <c r="I38" s="18" t="s">
        <v>14</v>
      </c>
      <c r="J38" s="75">
        <v>9.81</v>
      </c>
      <c r="K38" s="47" t="s">
        <v>187</v>
      </c>
      <c r="L38" s="47"/>
      <c r="M38" s="47"/>
    </row>
    <row r="39" spans="1:13" ht="15.75" customHeight="1">
      <c r="A39" s="47"/>
      <c r="B39" s="71"/>
      <c r="C39" s="71"/>
      <c r="D39" s="22" t="s">
        <v>204</v>
      </c>
      <c r="E39" s="47" t="s">
        <v>188</v>
      </c>
      <c r="F39" s="47"/>
      <c r="G39" s="47"/>
      <c r="H39" s="47"/>
      <c r="I39" s="18" t="s">
        <v>189</v>
      </c>
      <c r="J39" s="76">
        <v>1</v>
      </c>
      <c r="K39" s="47"/>
      <c r="L39" s="47"/>
      <c r="M39" s="47"/>
    </row>
    <row r="40" spans="1:13" ht="15.75" customHeight="1">
      <c r="A40" s="47"/>
      <c r="B40" s="71"/>
      <c r="C40" s="71"/>
      <c r="D40" s="46" t="s">
        <v>207</v>
      </c>
      <c r="E40" s="47" t="s">
        <v>190</v>
      </c>
      <c r="F40" s="47"/>
      <c r="G40" s="47"/>
      <c r="H40" s="47"/>
      <c r="I40" s="18" t="s">
        <v>177</v>
      </c>
      <c r="J40" s="77">
        <f>J33</f>
        <v>0.52</v>
      </c>
      <c r="K40" s="47" t="s">
        <v>191</v>
      </c>
      <c r="L40" s="78"/>
      <c r="M40" s="47"/>
    </row>
    <row r="41" spans="2:13" ht="15.75" customHeight="1">
      <c r="B41" s="71"/>
      <c r="C41" s="71"/>
      <c r="D41" s="46" t="s">
        <v>205</v>
      </c>
      <c r="E41" s="47" t="s">
        <v>192</v>
      </c>
      <c r="F41" s="47"/>
      <c r="G41" s="47"/>
      <c r="H41" s="47"/>
      <c r="I41" s="18" t="s">
        <v>193</v>
      </c>
      <c r="J41" s="77">
        <f>L33</f>
        <v>2.86</v>
      </c>
      <c r="K41" s="47" t="s">
        <v>194</v>
      </c>
      <c r="L41" s="47"/>
      <c r="M41" s="47"/>
    </row>
    <row r="42" spans="2:13" ht="15.75" customHeight="1">
      <c r="B42" s="71"/>
      <c r="C42" s="71"/>
      <c r="D42" s="46" t="s">
        <v>206</v>
      </c>
      <c r="E42" s="47" t="s">
        <v>77</v>
      </c>
      <c r="F42" s="47"/>
      <c r="G42" s="47"/>
      <c r="H42" s="47"/>
      <c r="I42" s="18" t="s">
        <v>81</v>
      </c>
      <c r="J42" s="77">
        <f>F33</f>
        <v>16.44</v>
      </c>
      <c r="K42" s="35" t="s">
        <v>195</v>
      </c>
      <c r="M42" s="47"/>
    </row>
    <row r="43" ht="15.75" customHeight="1"/>
    <row r="44" ht="15.75" customHeight="1"/>
    <row r="45" ht="15.75" customHeight="1"/>
    <row r="46" ht="15.75" customHeight="1"/>
    <row r="50" ht="13.5" customHeight="1">
      <c r="A50" s="2"/>
    </row>
    <row r="51" ht="13.5" customHeight="1">
      <c r="A51" s="2"/>
    </row>
    <row r="52" ht="13.5" customHeight="1">
      <c r="A52" s="2"/>
    </row>
    <row r="53" ht="13.5" customHeight="1">
      <c r="A53" s="2"/>
    </row>
    <row r="54" ht="13.5" customHeight="1">
      <c r="A54" s="2"/>
    </row>
  </sheetData>
  <sheetProtection/>
  <mergeCells count="12">
    <mergeCell ref="C6:C7"/>
    <mergeCell ref="E6:E7"/>
    <mergeCell ref="F6:F7"/>
    <mergeCell ref="G6:G7"/>
    <mergeCell ref="H6:H7"/>
    <mergeCell ref="J13:K13"/>
    <mergeCell ref="H3:H4"/>
    <mergeCell ref="B3:B4"/>
    <mergeCell ref="C3:C4"/>
    <mergeCell ref="G3:G4"/>
    <mergeCell ref="E3:E4"/>
    <mergeCell ref="F3:F4"/>
  </mergeCells>
  <printOptions/>
  <pageMargins left="1.1811023622047245" right="0.5905511811023623" top="0.984251968503937" bottom="0.5905511811023623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3.75390625" style="1" customWidth="1"/>
    <col min="2" max="3" width="10.75390625" style="1" customWidth="1"/>
    <col min="4" max="4" width="12.75390625" style="1" customWidth="1"/>
    <col min="5" max="6" width="7.75390625" style="1" customWidth="1"/>
    <col min="7" max="7" width="12.75390625" style="1" customWidth="1"/>
    <col min="8" max="18" width="10.75390625" style="1" customWidth="1"/>
    <col min="19" max="16384" width="9.125" style="1" customWidth="1"/>
  </cols>
  <sheetData>
    <row r="1" ht="12.75">
      <c r="A1" s="7" t="s">
        <v>211</v>
      </c>
    </row>
    <row r="3" spans="2:12" ht="15" customHeight="1">
      <c r="B3" s="5" t="s">
        <v>212</v>
      </c>
      <c r="C3" s="5"/>
      <c r="D3" s="5"/>
      <c r="E3" s="5"/>
      <c r="F3" s="5"/>
      <c r="G3" s="5"/>
      <c r="H3" s="4"/>
      <c r="I3" s="4"/>
      <c r="J3" s="4"/>
      <c r="K3" s="4"/>
      <c r="L3" s="4"/>
    </row>
    <row r="4" spans="2:12" ht="15" customHeight="1">
      <c r="B4" s="5"/>
      <c r="C4" s="5"/>
      <c r="D4" s="5"/>
      <c r="E4" s="5"/>
      <c r="F4" s="5"/>
      <c r="G4" s="5"/>
      <c r="H4" s="4"/>
      <c r="I4" s="4"/>
      <c r="J4" s="4"/>
      <c r="K4" s="4"/>
      <c r="L4" s="4"/>
    </row>
    <row r="5" spans="1:12" ht="15" customHeight="1" thickBot="1">
      <c r="A5" s="6"/>
      <c r="B5" s="235" t="s">
        <v>269</v>
      </c>
      <c r="C5" s="236"/>
      <c r="D5" s="236"/>
      <c r="E5" s="236"/>
      <c r="F5" s="236"/>
      <c r="G5" s="236"/>
      <c r="H5" s="4"/>
      <c r="I5" s="4"/>
      <c r="J5" s="4"/>
      <c r="K5" s="4"/>
      <c r="L5" s="4"/>
    </row>
    <row r="6" spans="2:7" ht="24.75" customHeight="1">
      <c r="B6" s="229" t="s">
        <v>20</v>
      </c>
      <c r="C6" s="230"/>
      <c r="D6" s="231"/>
      <c r="E6" s="231"/>
      <c r="F6" s="231"/>
      <c r="G6" s="238" t="str">
        <f>'土石流ピーク流量経験式'!B38</f>
        <v>補助基準点</v>
      </c>
    </row>
    <row r="7" spans="2:7" ht="24.75" customHeight="1" thickBot="1">
      <c r="B7" s="232"/>
      <c r="C7" s="233"/>
      <c r="D7" s="234"/>
      <c r="E7" s="234"/>
      <c r="F7" s="234"/>
      <c r="G7" s="239"/>
    </row>
    <row r="8" spans="2:7" ht="27.75" customHeight="1" thickTop="1">
      <c r="B8" s="255" t="s">
        <v>101</v>
      </c>
      <c r="C8" s="256"/>
      <c r="D8" s="257"/>
      <c r="E8" s="257"/>
      <c r="F8" s="257"/>
      <c r="G8" s="66" t="s">
        <v>102</v>
      </c>
    </row>
    <row r="9" spans="2:7" ht="27.75" customHeight="1">
      <c r="B9" s="240" t="s">
        <v>83</v>
      </c>
      <c r="C9" s="242" t="s">
        <v>40</v>
      </c>
      <c r="D9" s="243"/>
      <c r="E9" s="57" t="s">
        <v>157</v>
      </c>
      <c r="F9" s="56" t="s">
        <v>84</v>
      </c>
      <c r="G9" s="58">
        <f>'土石流ピーク流量経験式'!Q40</f>
        <v>1000</v>
      </c>
    </row>
    <row r="10" spans="2:7" ht="27.75" customHeight="1">
      <c r="B10" s="241"/>
      <c r="C10" s="244" t="s">
        <v>146</v>
      </c>
      <c r="D10" s="245"/>
      <c r="E10" s="60" t="s">
        <v>158</v>
      </c>
      <c r="F10" s="59" t="s">
        <v>85</v>
      </c>
      <c r="G10" s="61">
        <f>'土石流ピーク流量経験式'!Q41</f>
        <v>20000</v>
      </c>
    </row>
    <row r="11" spans="2:7" ht="27.75" customHeight="1">
      <c r="B11" s="241"/>
      <c r="C11" s="244" t="s">
        <v>42</v>
      </c>
      <c r="D11" s="245"/>
      <c r="E11" s="60" t="s">
        <v>86</v>
      </c>
      <c r="F11" s="59" t="s">
        <v>84</v>
      </c>
      <c r="G11" s="61">
        <f>'土石流ピーク流量経験式'!Q42</f>
        <v>1000</v>
      </c>
    </row>
    <row r="12" spans="2:7" ht="27.75" customHeight="1">
      <c r="B12" s="241"/>
      <c r="C12" s="244" t="s">
        <v>87</v>
      </c>
      <c r="D12" s="245"/>
      <c r="E12" s="60" t="s">
        <v>88</v>
      </c>
      <c r="F12" s="59" t="s">
        <v>89</v>
      </c>
      <c r="G12" s="92">
        <f>'土石流ピーク流量'!D7</f>
        <v>17.7</v>
      </c>
    </row>
    <row r="13" spans="2:7" ht="27.75" customHeight="1">
      <c r="B13" s="249" t="s">
        <v>90</v>
      </c>
      <c r="C13" s="250"/>
      <c r="D13" s="251"/>
      <c r="E13" s="62" t="s">
        <v>103</v>
      </c>
      <c r="F13" s="63" t="s">
        <v>104</v>
      </c>
      <c r="G13" s="64">
        <f>'土石流水深'!W19</f>
        <v>0.52</v>
      </c>
    </row>
    <row r="14" spans="2:7" ht="27.75" customHeight="1">
      <c r="B14" s="249" t="s">
        <v>92</v>
      </c>
      <c r="C14" s="250"/>
      <c r="D14" s="251"/>
      <c r="E14" s="62" t="s">
        <v>143</v>
      </c>
      <c r="F14" s="63" t="s">
        <v>105</v>
      </c>
      <c r="G14" s="64">
        <f>'土石流流速'!D9</f>
        <v>2.86</v>
      </c>
    </row>
    <row r="15" spans="2:7" ht="27.75" customHeight="1">
      <c r="B15" s="246" t="s">
        <v>106</v>
      </c>
      <c r="C15" s="247"/>
      <c r="D15" s="248"/>
      <c r="E15" s="80" t="s">
        <v>107</v>
      </c>
      <c r="F15" s="80" t="s">
        <v>108</v>
      </c>
      <c r="G15" s="81">
        <f>'土石流流速'!D22</f>
        <v>16.44</v>
      </c>
    </row>
    <row r="16" spans="2:7" ht="27.75" customHeight="1" thickBot="1">
      <c r="B16" s="252" t="s">
        <v>208</v>
      </c>
      <c r="C16" s="253"/>
      <c r="D16" s="254"/>
      <c r="E16" s="79" t="s">
        <v>209</v>
      </c>
      <c r="F16" s="79" t="s">
        <v>210</v>
      </c>
      <c r="G16" s="93">
        <f>'土石流流速'!D35</f>
        <v>7.1</v>
      </c>
    </row>
    <row r="17" spans="1:8" ht="18" customHeight="1">
      <c r="A17" s="237"/>
      <c r="B17" s="237"/>
      <c r="C17" s="237"/>
      <c r="D17" s="237"/>
      <c r="E17" s="237"/>
      <c r="F17" s="237"/>
      <c r="G17" s="237"/>
      <c r="H17" s="237"/>
    </row>
  </sheetData>
  <sheetProtection/>
  <mergeCells count="14">
    <mergeCell ref="B13:D13"/>
    <mergeCell ref="B14:D14"/>
    <mergeCell ref="B16:D16"/>
    <mergeCell ref="B8:F8"/>
    <mergeCell ref="B6:F7"/>
    <mergeCell ref="B5:G5"/>
    <mergeCell ref="A17:H17"/>
    <mergeCell ref="G6:G7"/>
    <mergeCell ref="B9:B12"/>
    <mergeCell ref="C9:D9"/>
    <mergeCell ref="C10:D10"/>
    <mergeCell ref="C11:D11"/>
    <mergeCell ref="C12:D12"/>
    <mergeCell ref="B15:D15"/>
  </mergeCells>
  <printOptions/>
  <pageMargins left="1.1811023622047245" right="0.5905511811023623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野口英幸</cp:lastModifiedBy>
  <cp:lastPrinted>2022-05-09T05:51:16Z</cp:lastPrinted>
  <dcterms:created xsi:type="dcterms:W3CDTF">2005-06-24T15:01:14Z</dcterms:created>
  <dcterms:modified xsi:type="dcterms:W3CDTF">2022-08-21T03:45:10Z</dcterms:modified>
  <cp:category/>
  <cp:version/>
  <cp:contentType/>
  <cp:contentStatus/>
</cp:coreProperties>
</file>