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00" windowHeight="8715" activeTab="0"/>
  </bookViews>
  <sheets>
    <sheet name="越流水深" sheetId="1" r:id="rId1"/>
  </sheets>
  <definedNames/>
  <calcPr fullCalcOnLoad="1" fullPrecision="0"/>
</workbook>
</file>

<file path=xl/sharedStrings.xml><?xml version="1.0" encoding="utf-8"?>
<sst xmlns="http://schemas.openxmlformats.org/spreadsheetml/2006/main" count="223" uniqueCount="137">
  <si>
    <t>　余裕高は、下表の通りとする。</t>
  </si>
  <si>
    <t>余裕高</t>
  </si>
  <si>
    <t>計画堆砂勾配 (ﾟ)</t>
  </si>
  <si>
    <t>=</t>
  </si>
  <si>
    <t>3/2</t>
  </si>
  <si>
    <t>≒</t>
  </si>
  <si>
    <t xml:space="preserve"> ( 0.71</t>
  </si>
  <si>
    <t>×</t>
  </si>
  <si>
    <t>+</t>
  </si>
  <si>
    <t>B1</t>
  </si>
  <si>
    <t>) ×</t>
  </si>
  <si>
    <t>流量係数</t>
  </si>
  <si>
    <t>重量加速度</t>
  </si>
  <si>
    <t>水通し底幅</t>
  </si>
  <si>
    <t>(m)</t>
  </si>
  <si>
    <t>越流水面幅</t>
  </si>
  <si>
    <t>(m) （越流水深）</t>
  </si>
  <si>
    <t>(m) （水通し底幅）</t>
  </si>
  <si>
    <t>h3</t>
  </si>
  <si>
    <t>最大礫径</t>
  </si>
  <si>
    <t>=</t>
  </si>
  <si>
    <t>m</t>
  </si>
  <si>
    <t xml:space="preserve">Dd : </t>
  </si>
  <si>
    <t xml:space="preserve">Kn : </t>
  </si>
  <si>
    <t xml:space="preserve">Bda : </t>
  </si>
  <si>
    <t>　余裕高は渓床勾配によっても変化するものとし、設計水深に対する余裕高比が下記表の値以下とならないようにする。</t>
  </si>
  <si>
    <t>渓床勾配</t>
  </si>
  <si>
    <t>設計水深</t>
  </si>
  <si>
    <t>余裕高</t>
  </si>
  <si>
    <t>(余裕高)/(設計水深)</t>
  </si>
  <si>
    <t>1/10以上</t>
  </si>
  <si>
    <t>渓床勾配別の設計水深に対する余裕高の比の最低値</t>
  </si>
  <si>
    <r>
      <t>(m</t>
    </r>
    <r>
      <rPr>
        <vertAlign val="superscript"/>
        <sz val="10"/>
        <rFont val="ＭＳ 明朝"/>
        <family val="1"/>
      </rPr>
      <t>3</t>
    </r>
    <r>
      <rPr>
        <sz val="10"/>
        <rFont val="ＭＳ 明朝"/>
        <family val="1"/>
      </rPr>
      <t>/sec)</t>
    </r>
  </si>
  <si>
    <t>　 2 / 15 × C ×　2 × g × ( 3 × B1 + 2 × B2 ) × h3</t>
  </si>
  <si>
    <t>h3</t>
  </si>
  <si>
    <t xml:space="preserve">C : </t>
  </si>
  <si>
    <t>(0.6～0.66)  ∴ 0.6</t>
  </si>
  <si>
    <t xml:space="preserve">g : </t>
  </si>
  <si>
    <r>
      <t>(9.8m/s</t>
    </r>
    <r>
      <rPr>
        <vertAlign val="superscript"/>
        <sz val="10"/>
        <rFont val="ＭＳ 明朝"/>
        <family val="1"/>
      </rPr>
      <t>2</t>
    </r>
    <r>
      <rPr>
        <sz val="10"/>
        <rFont val="ＭＳ 明朝"/>
        <family val="1"/>
      </rPr>
      <t>)</t>
    </r>
  </si>
  <si>
    <t xml:space="preserve">B1 : </t>
  </si>
  <si>
    <t xml:space="preserve">B2 : </t>
  </si>
  <si>
    <t>B2</t>
  </si>
  <si>
    <t>▽</t>
  </si>
  <si>
    <t>≡</t>
  </si>
  <si>
    <t xml:space="preserve">h3 </t>
  </si>
  <si>
    <t>h3</t>
  </si>
  <si>
    <t>=</t>
  </si>
  <si>
    <t>B1</t>
  </si>
  <si>
    <t xml:space="preserve">1.5Qp : </t>
  </si>
  <si>
    <t>土砂含有を考慮した流量</t>
  </si>
  <si>
    <t>1.5Qp'</t>
  </si>
  <si>
    <t>▽</t>
  </si>
  <si>
    <t>≡</t>
  </si>
  <si>
    <t>土石流水深 (m)</t>
  </si>
  <si>
    <t>粗度係数</t>
  </si>
  <si>
    <t>∴</t>
  </si>
  <si>
    <t>流れの幅 (m)</t>
  </si>
  <si>
    <t xml:space="preserve">  (5)  余裕高</t>
  </si>
  <si>
    <t>　(6) 設計水深に対する余裕高比</t>
  </si>
  <si>
    <t xml:space="preserve">  (4) 設計水深</t>
  </si>
  <si>
    <t>　2) 土砂含有を考慮した流量に対する越流水深</t>
  </si>
  <si>
    <t>　3) 土石流ピーク流量に対する越流水深</t>
  </si>
  <si>
    <t>　4) 設計水深の決定</t>
  </si>
  <si>
    <t>　1) 設計流量</t>
  </si>
  <si>
    <t>土砂含有を考慮した流量</t>
  </si>
  <si>
    <t>土石流ピーク流量</t>
  </si>
  <si>
    <r>
      <t>土石流ピーク流量 (m</t>
    </r>
    <r>
      <rPr>
        <vertAlign val="superscript"/>
        <sz val="10"/>
        <rFont val="ＭＳ 明朝"/>
        <family val="1"/>
      </rPr>
      <t>3</t>
    </r>
    <r>
      <rPr>
        <sz val="10"/>
        <rFont val="ＭＳ 明朝"/>
        <family val="1"/>
      </rPr>
      <t>/s)</t>
    </r>
  </si>
  <si>
    <r>
      <t>m</t>
    </r>
    <r>
      <rPr>
        <vertAlign val="superscript"/>
        <sz val="10"/>
        <rFont val="ＭＳ 明朝"/>
        <family val="1"/>
      </rPr>
      <t>3</t>
    </r>
    <r>
      <rPr>
        <sz val="10"/>
        <rFont val="ＭＳ 明朝"/>
        <family val="1"/>
      </rPr>
      <t>/s</t>
    </r>
  </si>
  <si>
    <t>∴</t>
  </si>
  <si>
    <t xml:space="preserve">θ' : </t>
  </si>
  <si>
    <t>∴</t>
  </si>
  <si>
    <t>Kn</t>
  </si>
  <si>
    <t>×</t>
  </si>
  <si>
    <t>=</t>
  </si>
  <si>
    <t>m</t>
  </si>
  <si>
    <t>=</t>
  </si>
  <si>
    <t>m</t>
  </si>
  <si>
    <r>
      <t>200m</t>
    </r>
    <r>
      <rPr>
        <vertAlign val="superscript"/>
        <sz val="10"/>
        <rFont val="明朝"/>
        <family val="1"/>
      </rPr>
      <t>3</t>
    </r>
    <r>
      <rPr>
        <sz val="10"/>
        <rFont val="明朝"/>
        <family val="1"/>
      </rPr>
      <t>/s未満</t>
    </r>
  </si>
  <si>
    <r>
      <t>200m3/s以上、500m</t>
    </r>
    <r>
      <rPr>
        <vertAlign val="superscript"/>
        <sz val="10"/>
        <rFont val="明朝"/>
        <family val="1"/>
      </rPr>
      <t>3</t>
    </r>
    <r>
      <rPr>
        <sz val="10"/>
        <rFont val="明朝"/>
        <family val="1"/>
      </rPr>
      <t>/s未満</t>
    </r>
  </si>
  <si>
    <r>
      <t>500m</t>
    </r>
    <r>
      <rPr>
        <vertAlign val="superscript"/>
        <sz val="10"/>
        <rFont val="明朝"/>
        <family val="1"/>
      </rPr>
      <t>3</t>
    </r>
    <r>
      <rPr>
        <sz val="10"/>
        <rFont val="明朝"/>
        <family val="1"/>
      </rPr>
      <t>/s以上、2000m</t>
    </r>
    <r>
      <rPr>
        <vertAlign val="superscript"/>
        <sz val="10"/>
        <rFont val="明朝"/>
        <family val="1"/>
      </rPr>
      <t>3</t>
    </r>
    <r>
      <rPr>
        <sz val="10"/>
        <rFont val="明朝"/>
        <family val="1"/>
      </rPr>
      <t>/s未満</t>
    </r>
  </si>
  <si>
    <t>1/10～1/30</t>
  </si>
  <si>
    <t>1/30～1/50</t>
  </si>
  <si>
    <t>1/50～1/70</t>
  </si>
  <si>
    <t>設計流量</t>
  </si>
  <si>
    <t>　設計水深は下記の①～③の値の内、最も大きい値とする。</t>
  </si>
  <si>
    <t>土砂含有を考慮した流量に対する越流水深</t>
  </si>
  <si>
    <t>①</t>
  </si>
  <si>
    <t>②</t>
  </si>
  <si>
    <t>③</t>
  </si>
  <si>
    <t>土石流ピーク流量に対する越流水深</t>
  </si>
  <si>
    <t>×</t>
  </si>
  <si>
    <t>× (</t>
  </si>
  <si>
    <t>) ×</t>
  </si>
  <si>
    <t>/</t>
  </si>
  <si>
    <t>m</t>
  </si>
  <si>
    <t>m/s</t>
  </si>
  <si>
    <t>=</t>
  </si>
  <si>
    <t>U</t>
  </si>
  <si>
    <t>Ad</t>
  </si>
  <si>
    <t>≒</t>
  </si>
  <si>
    <t>2/3</t>
  </si>
  <si>
    <t>1/2</t>
  </si>
  <si>
    <t>Dd</t>
  </si>
  <si>
    <t>sinθ</t>
  </si>
  <si>
    <t>1/2</t>
  </si>
  <si>
    <t>B1</t>
  </si>
  <si>
    <t>+</t>
  </si>
  <si>
    <t>z</t>
  </si>
  <si>
    <r>
      <t>m</t>
    </r>
    <r>
      <rPr>
        <vertAlign val="superscript"/>
        <sz val="10"/>
        <rFont val="ＭＳ 明朝"/>
        <family val="1"/>
      </rPr>
      <t>2</t>
    </r>
  </si>
  <si>
    <t>Dd</t>
  </si>
  <si>
    <t>Bda</t>
  </si>
  <si>
    <r>
      <t>m</t>
    </r>
    <r>
      <rPr>
        <vertAlign val="superscript"/>
        <sz val="10"/>
        <rFont val="ＭＳ 明朝"/>
        <family val="1"/>
      </rPr>
      <t>3</t>
    </r>
    <r>
      <rPr>
        <sz val="10"/>
        <rFont val="ＭＳ 明朝"/>
        <family val="1"/>
      </rPr>
      <t>/sec</t>
    </r>
  </si>
  <si>
    <t>　土石流ピーク流量に対する越流水深(z)を仮定して水通断面によって流下させることが</t>
  </si>
  <si>
    <t>可能な土石流流量(Qspcal)を算出し、トライアル計算によりQspcal≒Qspとなるzを土石流</t>
  </si>
  <si>
    <t>ピーク流量に対する越流水深とする。</t>
  </si>
  <si>
    <t>Qspcal</t>
  </si>
  <si>
    <t xml:space="preserve">Qsp : </t>
  </si>
  <si>
    <t xml:space="preserve">Qspcal : </t>
  </si>
  <si>
    <r>
      <t>水通断面によって流下させることが可能な土石流流量 (m</t>
    </r>
    <r>
      <rPr>
        <vertAlign val="superscript"/>
        <sz val="10"/>
        <rFont val="ＭＳ 明朝"/>
        <family val="1"/>
      </rPr>
      <t>3</t>
    </r>
    <r>
      <rPr>
        <sz val="10"/>
        <rFont val="ＭＳ 明朝"/>
        <family val="1"/>
      </rPr>
      <t>/s)</t>
    </r>
  </si>
  <si>
    <t xml:space="preserve">z : </t>
  </si>
  <si>
    <t>土石流ピーク流量に対する越流水深 (m)</t>
  </si>
  <si>
    <t xml:space="preserve">U : </t>
  </si>
  <si>
    <t>土石流の流速 (m/s)</t>
  </si>
  <si>
    <t xml:space="preserve">Ad : </t>
  </si>
  <si>
    <r>
      <t>水通しによる流下断面積 (m</t>
    </r>
    <r>
      <rPr>
        <vertAlign val="superscript"/>
        <sz val="10"/>
        <rFont val="ＭＳ 明朝"/>
        <family val="1"/>
      </rPr>
      <t>3</t>
    </r>
    <r>
      <rPr>
        <sz val="10"/>
        <rFont val="ＭＳ 明朝"/>
        <family val="1"/>
      </rPr>
      <t>)</t>
    </r>
  </si>
  <si>
    <t>Qsp</t>
  </si>
  <si>
    <t>（「「砂防施設設計要領(案)  平成21年3月」P.3-14）</t>
  </si>
  <si>
    <t>（「「砂防施設設計要領(案)  平成21年3月」P.3-12）</t>
  </si>
  <si>
    <t>ﾟ</t>
  </si>
  <si>
    <t>渓床勾配 1/3</t>
  </si>
  <si>
    <t>/</t>
  </si>
  <si>
    <t>=</t>
  </si>
  <si>
    <t>OUT</t>
  </si>
  <si>
    <t>OK</t>
  </si>
  <si>
    <r>
      <t>　本堰堤の</t>
    </r>
    <r>
      <rPr>
        <b/>
        <u val="double"/>
        <sz val="10"/>
        <color indexed="10"/>
        <rFont val="明朝"/>
        <family val="1"/>
      </rPr>
      <t>余裕高は余裕高比0.5以上となる 0.7m とする。</t>
    </r>
  </si>
  <si>
    <t>&lt;</t>
  </si>
  <si>
    <t>≧</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</si>
</sst>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quot;/( &quot;&quot; )&quot;"/>
    <numFmt numFmtId="179" formatCode="&quot;/( &quot;0&quot; )&quot;"/>
    <numFmt numFmtId="180" formatCode="&quot;× &quot;0.00"/>
    <numFmt numFmtId="181" formatCode="&quot;× &quot;0"/>
    <numFmt numFmtId="182" formatCode="&quot;1/&quot;0"/>
    <numFmt numFmtId="183" formatCode="#,##0.0;[Red]\-#,##0.0"/>
    <numFmt numFmtId="184" formatCode="0.00_);[Red]\(0.00\)"/>
    <numFmt numFmtId="185" formatCode="#,##0.000;[Red]\-#,##0.000"/>
    <numFmt numFmtId="186" formatCode="&quot;× &quot;0.0"/>
    <numFmt numFmtId="187" formatCode="&quot;× &quot;0.000"/>
    <numFmt numFmtId="188" formatCode="0.0000"/>
    <numFmt numFmtId="189" formatCode="0.00000"/>
    <numFmt numFmtId="190" formatCode="0.000000"/>
    <numFmt numFmtId="191" formatCode="0_);[Red]\(0\)"/>
    <numFmt numFmtId="192" formatCode="0.0_);[Red]\(0.0\)"/>
    <numFmt numFmtId="193" formatCode="&quot;1:&quot;0.0"/>
    <numFmt numFmtId="194" formatCode="#,##0.000;\-#,##0.000"/>
    <numFmt numFmtId="195" formatCode="#\ ?/100"/>
    <numFmt numFmtId="196" formatCode="#,##0.0;\-#,##0.0"/>
    <numFmt numFmtId="197" formatCode="#,##0.0_);[Red]\(#,##0.0\)"/>
    <numFmt numFmtId="198" formatCode="#,##0_);[Red]\(#,##0\)"/>
    <numFmt numFmtId="199" formatCode="&quot;tan&quot;0.00&quot;ﾟ&quot;"/>
    <numFmt numFmtId="200" formatCode="&quot;tan&quot;0&quot;ﾟ&quot;"/>
    <numFmt numFmtId="201" formatCode="0.00_ "/>
    <numFmt numFmtId="202" formatCode="0.00&quot;m&quot;"/>
    <numFmt numFmtId="203" formatCode="0.0&quot;m&quot;"/>
    <numFmt numFmtId="204" formatCode="&quot;+  &quot;0.00"/>
    <numFmt numFmtId="205" formatCode="&quot;1:&quot;0.00"/>
    <numFmt numFmtId="206" formatCode="0.000_ "/>
    <numFmt numFmtId="207" formatCode="&quot;Bda= &quot;0.000"/>
    <numFmt numFmtId="208" formatCode="&quot;Dd= &quot;0.000"/>
    <numFmt numFmtId="209" formatCode="&quot;z = &quot;0.000"/>
    <numFmt numFmtId="210" formatCode="0.000_);[Red]\(0.000\)"/>
    <numFmt numFmtId="211" formatCode="0.00000_ "/>
    <numFmt numFmtId="212" formatCode="0.0000_ "/>
    <numFmt numFmtId="213" formatCode="0.000000_ "/>
    <numFmt numFmtId="214" formatCode="0.0000000_ "/>
    <numFmt numFmtId="215" formatCode="&quot;B1 = &quot;0.00"/>
    <numFmt numFmtId="216" formatCode="&quot;Dd = &quot;0.00"/>
    <numFmt numFmtId="217" formatCode="&quot;Dd = &quot;0.000"/>
    <numFmt numFmtId="218" formatCode="&quot;1/&quot;0.0"/>
  </numFmts>
  <fonts count="62">
    <font>
      <sz val="14"/>
      <name val="明朝"/>
      <family val="1"/>
    </font>
    <font>
      <b/>
      <sz val="14"/>
      <name val="明朝"/>
      <family val="1"/>
    </font>
    <font>
      <i/>
      <sz val="14"/>
      <name val="明朝"/>
      <family val="1"/>
    </font>
    <font>
      <b/>
      <i/>
      <sz val="14"/>
      <name val="明朝"/>
      <family val="1"/>
    </font>
    <font>
      <sz val="7"/>
      <name val="ＭＳ Ｐ明朝"/>
      <family val="1"/>
    </font>
    <font>
      <sz val="10"/>
      <name val="ＭＳ 明朝"/>
      <family val="1"/>
    </font>
    <font>
      <sz val="7"/>
      <name val="明朝"/>
      <family val="1"/>
    </font>
    <font>
      <sz val="10.5"/>
      <name val="ＭＳ 明朝"/>
      <family val="1"/>
    </font>
    <font>
      <sz val="10.5"/>
      <name val="ＭＳ ゴシック"/>
      <family val="3"/>
    </font>
    <font>
      <vertAlign val="subscript"/>
      <sz val="10.5"/>
      <name val="ＭＳ 明朝"/>
      <family val="1"/>
    </font>
    <font>
      <sz val="10.5"/>
      <name val="明朝"/>
      <family val="1"/>
    </font>
    <font>
      <sz val="11"/>
      <name val="ＭＳ ゴシック"/>
      <family val="3"/>
    </font>
    <font>
      <sz val="9"/>
      <name val="ＭＳ 明朝"/>
      <family val="1"/>
    </font>
    <font>
      <sz val="10"/>
      <name val="ＭＳ ゴシック"/>
      <family val="3"/>
    </font>
    <font>
      <vertAlign val="superscript"/>
      <sz val="10"/>
      <name val="ＭＳ 明朝"/>
      <family val="1"/>
    </font>
    <font>
      <vertAlign val="subscript"/>
      <sz val="10"/>
      <name val="ＭＳ 明朝"/>
      <family val="1"/>
    </font>
    <font>
      <sz val="11"/>
      <name val="ＭＳ 明朝"/>
      <family val="1"/>
    </font>
    <font>
      <sz val="10"/>
      <color indexed="10"/>
      <name val="ＭＳ 明朝"/>
      <family val="1"/>
    </font>
    <font>
      <sz val="10"/>
      <name val="明朝"/>
      <family val="1"/>
    </font>
    <font>
      <sz val="10"/>
      <color indexed="10"/>
      <name val="明朝"/>
      <family val="1"/>
    </font>
    <font>
      <vertAlign val="superscript"/>
      <sz val="10"/>
      <name val="明朝"/>
      <family val="1"/>
    </font>
    <font>
      <sz val="6"/>
      <name val="ＭＳ 明朝"/>
      <family val="1"/>
    </font>
    <font>
      <b/>
      <sz val="10"/>
      <name val="ＭＳ 明朝"/>
      <family val="1"/>
    </font>
    <font>
      <b/>
      <u val="double"/>
      <sz val="10"/>
      <color indexed="10"/>
      <name val="明朝"/>
      <family val="1"/>
    </font>
    <font>
      <u val="single"/>
      <sz val="14"/>
      <color indexed="12"/>
      <name val="明朝"/>
      <family val="1"/>
    </font>
    <font>
      <u val="single"/>
      <sz val="14"/>
      <color indexed="36"/>
      <name val="明朝"/>
      <family val="1"/>
    </font>
    <font>
      <u val="double"/>
      <sz val="10"/>
      <color indexed="10"/>
      <name val="明朝"/>
      <family val="1"/>
    </font>
    <font>
      <sz val="10.5"/>
      <color indexed="10"/>
      <name val="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ashed"/>
      <bottom>
        <color indexed="63"/>
      </bottom>
    </border>
    <border>
      <left>
        <color indexed="63"/>
      </left>
      <right style="dashed"/>
      <top style="dashed"/>
      <bottom>
        <color indexed="63"/>
      </bottom>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color indexed="63"/>
      </top>
      <bottom style="double"/>
    </border>
    <border>
      <left style="dashed"/>
      <right>
        <color indexed="63"/>
      </right>
      <top style="dashed"/>
      <bottom>
        <color indexed="63"/>
      </bottom>
    </border>
    <border>
      <left style="dashed"/>
      <right>
        <color indexed="63"/>
      </right>
      <top>
        <color indexed="63"/>
      </top>
      <bottom style="dashed"/>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medium"/>
      <top style="thin"/>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0" fontId="60" fillId="31" borderId="4" applyNumberFormat="0" applyAlignment="0" applyProtection="0"/>
    <xf numFmtId="39" fontId="16" fillId="0" borderId="0">
      <alignment/>
      <protection/>
    </xf>
    <xf numFmtId="0" fontId="25" fillId="0" borderId="0" applyNumberFormat="0" applyFill="0" applyBorder="0" applyAlignment="0" applyProtection="0"/>
    <xf numFmtId="0" fontId="61" fillId="32" borderId="0" applyNumberFormat="0" applyBorder="0" applyAlignment="0" applyProtection="0"/>
  </cellStyleXfs>
  <cellXfs count="106">
    <xf numFmtId="0" fontId="0" fillId="0" borderId="0" xfId="0" applyAlignment="1">
      <alignment/>
    </xf>
    <xf numFmtId="0" fontId="5" fillId="0" borderId="0" xfId="0" applyFont="1" applyAlignment="1">
      <alignment/>
    </xf>
    <xf numFmtId="0" fontId="7" fillId="0" borderId="0" xfId="0" applyFont="1" applyAlignment="1">
      <alignment/>
    </xf>
    <xf numFmtId="0" fontId="7" fillId="0" borderId="0" xfId="0" applyFont="1" applyAlignment="1">
      <alignment horizontal="center"/>
    </xf>
    <xf numFmtId="0" fontId="8" fillId="0" borderId="0" xfId="0" applyFont="1" applyAlignment="1">
      <alignment/>
    </xf>
    <xf numFmtId="0" fontId="9" fillId="0" borderId="0" xfId="0" applyFont="1" applyAlignment="1">
      <alignment horizontal="right"/>
    </xf>
    <xf numFmtId="0" fontId="10" fillId="0" borderId="0" xfId="0" applyFont="1" applyAlignment="1">
      <alignment/>
    </xf>
    <xf numFmtId="0" fontId="11" fillId="0" borderId="0" xfId="0" applyFont="1" applyAlignment="1">
      <alignment/>
    </xf>
    <xf numFmtId="0" fontId="13" fillId="0" borderId="0" xfId="0" applyFont="1" applyAlignment="1">
      <alignment/>
    </xf>
    <xf numFmtId="0" fontId="5" fillId="0" borderId="0" xfId="0" applyFont="1" applyAlignment="1">
      <alignment horizontal="left"/>
    </xf>
    <xf numFmtId="176" fontId="5" fillId="0" borderId="0" xfId="0" applyNumberFormat="1" applyFont="1" applyAlignment="1">
      <alignment horizontal="center"/>
    </xf>
    <xf numFmtId="0" fontId="5" fillId="0" borderId="0" xfId="0" applyFont="1" applyAlignment="1">
      <alignment horizontal="right"/>
    </xf>
    <xf numFmtId="0" fontId="5" fillId="0" borderId="0" xfId="0" applyFont="1" applyAlignment="1">
      <alignment horizontal="center"/>
    </xf>
    <xf numFmtId="0" fontId="5" fillId="0" borderId="0" xfId="0" applyFont="1" applyBorder="1" applyAlignment="1">
      <alignment/>
    </xf>
    <xf numFmtId="0" fontId="15" fillId="0" borderId="0" xfId="0" applyFont="1" applyAlignment="1">
      <alignment horizontal="right"/>
    </xf>
    <xf numFmtId="56" fontId="15" fillId="0" borderId="0" xfId="0" applyNumberFormat="1" applyFont="1" applyAlignment="1" quotePrefix="1">
      <alignment horizontal="left"/>
    </xf>
    <xf numFmtId="0" fontId="0" fillId="0" borderId="0" xfId="0" applyFont="1" applyAlignment="1">
      <alignment horizontal="left" vertical="top"/>
    </xf>
    <xf numFmtId="2" fontId="5" fillId="0" borderId="0" xfId="0" applyNumberFormat="1" applyFont="1" applyAlignment="1">
      <alignment horizontal="center"/>
    </xf>
    <xf numFmtId="0" fontId="5" fillId="0" borderId="0" xfId="0" applyFont="1" applyAlignment="1">
      <alignment horizontal="center" vertical="center"/>
    </xf>
    <xf numFmtId="2" fontId="5" fillId="0" borderId="0" xfId="0" applyNumberFormat="1" applyFont="1" applyAlignment="1">
      <alignment/>
    </xf>
    <xf numFmtId="192" fontId="5" fillId="0" borderId="0" xfId="0" applyNumberFormat="1" applyFont="1" applyAlignment="1">
      <alignment horizontal="center"/>
    </xf>
    <xf numFmtId="0" fontId="16" fillId="0" borderId="0" xfId="0" applyFont="1" applyAlignment="1">
      <alignment/>
    </xf>
    <xf numFmtId="0" fontId="5" fillId="0" borderId="0" xfId="0" applyFont="1" applyBorder="1" applyAlignment="1">
      <alignment/>
    </xf>
    <xf numFmtId="0" fontId="0" fillId="0" borderId="0" xfId="0" applyFont="1" applyAlignment="1">
      <alignment horizontal="left" vertical="top"/>
    </xf>
    <xf numFmtId="39" fontId="12" fillId="0" borderId="0" xfId="59" applyFont="1" quotePrefix="1">
      <alignment/>
      <protection/>
    </xf>
    <xf numFmtId="176" fontId="5" fillId="0" borderId="0" xfId="0" applyNumberFormat="1" applyFont="1" applyAlignment="1">
      <alignment horizontal="right"/>
    </xf>
    <xf numFmtId="177" fontId="5" fillId="0" borderId="0" xfId="0" applyNumberFormat="1" applyFont="1" applyAlignment="1">
      <alignment horizontal="right"/>
    </xf>
    <xf numFmtId="2" fontId="5" fillId="0" borderId="0" xfId="0" applyNumberFormat="1" applyFont="1" applyAlignment="1">
      <alignment horizontal="right"/>
    </xf>
    <xf numFmtId="0" fontId="5" fillId="0" borderId="0" xfId="0" applyFont="1" applyAlignment="1" quotePrefix="1">
      <alignment/>
    </xf>
    <xf numFmtId="0" fontId="5" fillId="0" borderId="0" xfId="0" applyFont="1" applyAlignment="1">
      <alignment horizontal="left" vertical="center"/>
    </xf>
    <xf numFmtId="0" fontId="5" fillId="0" borderId="0" xfId="0" applyFont="1" applyBorder="1" applyAlignment="1">
      <alignment horizontal="center"/>
    </xf>
    <xf numFmtId="201" fontId="5" fillId="0" borderId="0" xfId="0" applyNumberFormat="1" applyFont="1" applyAlignment="1">
      <alignment horizontal="center"/>
    </xf>
    <xf numFmtId="39" fontId="5" fillId="0" borderId="0" xfId="59" applyFont="1" quotePrefix="1">
      <alignment/>
      <protection/>
    </xf>
    <xf numFmtId="0" fontId="18" fillId="0" borderId="0" xfId="0" applyFont="1" applyAlignment="1">
      <alignment/>
    </xf>
    <xf numFmtId="0" fontId="19" fillId="0" borderId="0" xfId="0" applyFont="1" applyAlignment="1">
      <alignment horizontal="left" vertical="top" wrapText="1"/>
    </xf>
    <xf numFmtId="0" fontId="5" fillId="0" borderId="0" xfId="0" applyFont="1" applyAlignment="1">
      <alignment vertical="center"/>
    </xf>
    <xf numFmtId="0" fontId="5" fillId="0" borderId="0" xfId="0" applyFont="1" applyAlignment="1">
      <alignment horizontal="left" vertical="center" wrapText="1"/>
    </xf>
    <xf numFmtId="2" fontId="5" fillId="0" borderId="0" xfId="0" applyNumberFormat="1" applyFont="1" applyAlignment="1">
      <alignment horizontal="center" vertical="center" wrapText="1"/>
    </xf>
    <xf numFmtId="0" fontId="5" fillId="0" borderId="0" xfId="0" applyFont="1" applyBorder="1" applyAlignment="1">
      <alignment vertical="center"/>
    </xf>
    <xf numFmtId="0" fontId="18" fillId="0" borderId="0" xfId="0" applyFont="1" applyFill="1" applyAlignment="1">
      <alignment horizontal="center" vertical="center" wrapText="1"/>
    </xf>
    <xf numFmtId="206" fontId="5" fillId="0" borderId="0" xfId="0" applyNumberFormat="1" applyFont="1" applyAlignment="1">
      <alignment horizontal="center"/>
    </xf>
    <xf numFmtId="0" fontId="5" fillId="0" borderId="0" xfId="0" applyFont="1" applyBorder="1" applyAlignment="1">
      <alignment horizontal="center" vertical="center"/>
    </xf>
    <xf numFmtId="206" fontId="5" fillId="0" borderId="0" xfId="0" applyNumberFormat="1" applyFont="1" applyBorder="1" applyAlignment="1">
      <alignment horizontal="center" vertical="center"/>
    </xf>
    <xf numFmtId="206" fontId="5" fillId="0" borderId="0" xfId="0" applyNumberFormat="1" applyFont="1" applyAlignment="1">
      <alignment horizontal="center" vertical="center"/>
    </xf>
    <xf numFmtId="56" fontId="5" fillId="0" borderId="0" xfId="0" applyNumberFormat="1" applyFont="1" applyAlignment="1" quotePrefix="1">
      <alignment horizontal="center"/>
    </xf>
    <xf numFmtId="210" fontId="5" fillId="0" borderId="0" xfId="0" applyNumberFormat="1" applyFont="1" applyAlignment="1">
      <alignment horizontal="center"/>
    </xf>
    <xf numFmtId="0" fontId="5" fillId="0" borderId="10" xfId="0" applyFont="1" applyBorder="1" applyAlignment="1">
      <alignment/>
    </xf>
    <xf numFmtId="0" fontId="5" fillId="0" borderId="10" xfId="0" applyFont="1" applyBorder="1" applyAlignment="1">
      <alignment horizontal="center"/>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14" fillId="0" borderId="0" xfId="0" applyFont="1" applyBorder="1" applyAlignment="1" quotePrefix="1">
      <alignment horizontal="right" vertical="top"/>
    </xf>
    <xf numFmtId="0" fontId="5" fillId="0" borderId="0" xfId="0" applyFont="1" applyBorder="1" applyAlignment="1">
      <alignment horizontal="center" vertical="top"/>
    </xf>
    <xf numFmtId="0" fontId="5" fillId="0" borderId="0" xfId="0" applyFont="1" applyAlignment="1">
      <alignment vertical="top"/>
    </xf>
    <xf numFmtId="0" fontId="22" fillId="0" borderId="14" xfId="0" applyFont="1" applyBorder="1" applyAlignment="1">
      <alignment/>
    </xf>
    <xf numFmtId="201" fontId="17" fillId="0" borderId="0" xfId="0" applyNumberFormat="1" applyFont="1" applyAlignment="1">
      <alignment horizontal="center"/>
    </xf>
    <xf numFmtId="47" fontId="5" fillId="0" borderId="15" xfId="0" applyNumberFormat="1" applyFont="1" applyBorder="1" applyAlignment="1" quotePrefix="1">
      <alignment textRotation="150"/>
    </xf>
    <xf numFmtId="47" fontId="5" fillId="0" borderId="10" xfId="0" applyNumberFormat="1" applyFont="1" applyBorder="1" applyAlignment="1" quotePrefix="1">
      <alignment textRotation="150"/>
    </xf>
    <xf numFmtId="47" fontId="5" fillId="0" borderId="16" xfId="0" applyNumberFormat="1" applyFont="1" applyBorder="1" applyAlignment="1" quotePrefix="1">
      <alignment textRotation="150"/>
    </xf>
    <xf numFmtId="47" fontId="5" fillId="0" borderId="12" xfId="0" applyNumberFormat="1" applyFont="1" applyBorder="1" applyAlignment="1" quotePrefix="1">
      <alignment textRotation="150"/>
    </xf>
    <xf numFmtId="2" fontId="17" fillId="0" borderId="0" xfId="0" applyNumberFormat="1" applyFont="1" applyAlignment="1">
      <alignment horizontal="center"/>
    </xf>
    <xf numFmtId="0" fontId="17" fillId="0" borderId="0" xfId="0" applyFont="1" applyAlignment="1">
      <alignment/>
    </xf>
    <xf numFmtId="176" fontId="17" fillId="0" borderId="0" xfId="0" applyNumberFormat="1" applyFont="1" applyAlignment="1">
      <alignment horizontal="center"/>
    </xf>
    <xf numFmtId="2" fontId="17" fillId="0" borderId="0" xfId="0" applyNumberFormat="1" applyFont="1" applyAlignment="1">
      <alignment horizontal="center" vertical="center" wrapText="1"/>
    </xf>
    <xf numFmtId="0" fontId="23" fillId="0" borderId="0" xfId="0" applyFont="1" applyAlignment="1">
      <alignment/>
    </xf>
    <xf numFmtId="0" fontId="26" fillId="0" borderId="0" xfId="0" applyFont="1" applyAlignment="1">
      <alignment horizontal="left" vertical="top" wrapText="1"/>
    </xf>
    <xf numFmtId="0" fontId="27" fillId="0" borderId="0" xfId="0" applyFont="1" applyAlignment="1">
      <alignment horizontal="left" vertical="top" wrapText="1"/>
    </xf>
    <xf numFmtId="209" fontId="17" fillId="0" borderId="0" xfId="0" applyNumberFormat="1" applyFont="1" applyAlignment="1">
      <alignment horizontal="right" vertical="center" textRotation="90"/>
    </xf>
    <xf numFmtId="215" fontId="5" fillId="0" borderId="0" xfId="0" applyNumberFormat="1" applyFont="1" applyAlignment="1">
      <alignment horizontal="center"/>
    </xf>
    <xf numFmtId="207" fontId="5" fillId="0" borderId="0" xfId="0" applyNumberFormat="1" applyFont="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19" fillId="0" borderId="0" xfId="0" applyFont="1" applyAlignment="1">
      <alignment horizontal="left" vertical="top" wrapText="1"/>
    </xf>
    <xf numFmtId="0" fontId="18" fillId="0" borderId="17" xfId="0" applyFont="1" applyBorder="1" applyAlignment="1">
      <alignment horizontal="center" vertical="center"/>
    </xf>
    <xf numFmtId="0" fontId="18" fillId="0" borderId="18" xfId="0" applyFont="1" applyBorder="1" applyAlignment="1">
      <alignment horizontal="center" vertical="center"/>
    </xf>
    <xf numFmtId="203" fontId="18" fillId="0" borderId="18" xfId="0" applyNumberFormat="1" applyFont="1" applyBorder="1" applyAlignment="1">
      <alignment horizontal="center" vertical="center"/>
    </xf>
    <xf numFmtId="203" fontId="18" fillId="0" borderId="19" xfId="0" applyNumberFormat="1" applyFont="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5" fillId="0" borderId="0" xfId="0" applyFont="1" applyAlignment="1">
      <alignment horizontal="left" vertical="top" wrapText="1"/>
    </xf>
    <xf numFmtId="217" fontId="5" fillId="0" borderId="0" xfId="0" applyNumberFormat="1" applyFont="1" applyAlignment="1">
      <alignment horizontal="right" vertical="center" textRotation="90"/>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33" borderId="17" xfId="0" applyFont="1" applyFill="1" applyBorder="1" applyAlignment="1">
      <alignment horizontal="center" vertical="center"/>
    </xf>
    <xf numFmtId="0" fontId="18" fillId="33" borderId="18" xfId="0" applyFont="1" applyFill="1" applyBorder="1" applyAlignment="1">
      <alignment horizontal="center" vertical="center"/>
    </xf>
    <xf numFmtId="0" fontId="5" fillId="0" borderId="24" xfId="0" applyFont="1" applyBorder="1" applyAlignment="1">
      <alignment horizontal="center" vertical="center"/>
    </xf>
    <xf numFmtId="0" fontId="5" fillId="33" borderId="25" xfId="0" applyFont="1" applyFill="1" applyBorder="1" applyAlignment="1">
      <alignment horizontal="center"/>
    </xf>
    <xf numFmtId="0" fontId="5" fillId="33" borderId="26" xfId="0" applyFont="1" applyFill="1" applyBorder="1" applyAlignment="1">
      <alignment horizontal="center"/>
    </xf>
    <xf numFmtId="40" fontId="5" fillId="33" borderId="26" xfId="49" applyNumberFormat="1" applyFont="1" applyFill="1" applyBorder="1" applyAlignment="1">
      <alignment horizontal="center"/>
    </xf>
    <xf numFmtId="40" fontId="5" fillId="33" borderId="27" xfId="49" applyNumberFormat="1" applyFont="1" applyFill="1" applyBorder="1" applyAlignment="1">
      <alignment horizontal="center"/>
    </xf>
    <xf numFmtId="0" fontId="18" fillId="0" borderId="28" xfId="0" applyFont="1" applyBorder="1" applyAlignment="1">
      <alignment horizontal="center" vertical="center"/>
    </xf>
    <xf numFmtId="0" fontId="5" fillId="0" borderId="29"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203" fontId="18" fillId="33" borderId="18" xfId="0" applyNumberFormat="1" applyFont="1" applyFill="1" applyBorder="1" applyAlignment="1">
      <alignment horizontal="center" vertical="center"/>
    </xf>
    <xf numFmtId="203" fontId="18" fillId="33" borderId="19" xfId="0" applyNumberFormat="1" applyFont="1" applyFill="1" applyBorder="1" applyAlignment="1">
      <alignment horizontal="center" vertical="center"/>
    </xf>
    <xf numFmtId="203" fontId="18" fillId="0" borderId="21" xfId="0" applyNumberFormat="1" applyFont="1" applyBorder="1" applyAlignment="1">
      <alignment horizontal="center" vertical="center"/>
    </xf>
    <xf numFmtId="203" fontId="18" fillId="0" borderId="32" xfId="0" applyNumberFormat="1" applyFont="1" applyBorder="1" applyAlignment="1">
      <alignment horizontal="center" vertical="center"/>
    </xf>
    <xf numFmtId="0" fontId="5" fillId="0" borderId="20" xfId="0" applyFont="1" applyBorder="1" applyAlignment="1">
      <alignment horizontal="center"/>
    </xf>
    <xf numFmtId="0" fontId="5" fillId="0" borderId="21" xfId="0" applyFont="1" applyBorder="1" applyAlignment="1">
      <alignment horizontal="center"/>
    </xf>
    <xf numFmtId="40" fontId="5" fillId="0" borderId="21" xfId="49" applyNumberFormat="1" applyFont="1" applyBorder="1" applyAlignment="1">
      <alignment horizontal="center"/>
    </xf>
    <xf numFmtId="40" fontId="5" fillId="0" borderId="32" xfId="49" applyNumberFormat="1" applyFont="1" applyBorder="1" applyAlignment="1">
      <alignment horizontal="center"/>
    </xf>
    <xf numFmtId="40" fontId="5" fillId="0" borderId="18" xfId="49" applyNumberFormat="1" applyFont="1" applyBorder="1" applyAlignment="1">
      <alignment horizontal="center"/>
    </xf>
    <xf numFmtId="40" fontId="5" fillId="0" borderId="19" xfId="49" applyNumberFormat="1" applyFont="1" applyBorder="1" applyAlignment="1">
      <alignment horizontal="center"/>
    </xf>
    <xf numFmtId="2" fontId="7" fillId="0" borderId="0" xfId="0" applyNumberFormat="1" applyFont="1" applyAlignment="1">
      <alignment horizontal="right"/>
    </xf>
    <xf numFmtId="218" fontId="17" fillId="0" borderId="0" xfId="0" applyNumberFormat="1" applyFont="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見出し 1" xfId="50"/>
    <cellStyle name="見出し 2" xfId="51"/>
    <cellStyle name="見出し 3" xfId="52"/>
    <cellStyle name="見出し 4" xfId="53"/>
    <cellStyle name="集計" xfId="54"/>
    <cellStyle name="出力" xfId="55"/>
    <cellStyle name="説明文" xfId="56"/>
    <cellStyle name="Currency [0]" xfId="57"/>
    <cellStyle name="入力" xfId="58"/>
    <cellStyle name="標準_砂防設計_水通断面_昭和川洪水流量～水通断面" xfId="59"/>
    <cellStyle name="Followed Hyperlink"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0</xdr:row>
      <xdr:rowOff>0</xdr:rowOff>
    </xdr:from>
    <xdr:to>
      <xdr:col>3</xdr:col>
      <xdr:colOff>38100</xdr:colOff>
      <xdr:row>0</xdr:row>
      <xdr:rowOff>0</xdr:rowOff>
    </xdr:to>
    <xdr:sp>
      <xdr:nvSpPr>
        <xdr:cNvPr id="1" name="AutoShape 1"/>
        <xdr:cNvSpPr>
          <a:spLocks/>
        </xdr:cNvSpPr>
      </xdr:nvSpPr>
      <xdr:spPr>
        <a:xfrm>
          <a:off x="1114425" y="0"/>
          <a:ext cx="17145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0</xdr:colOff>
      <xdr:row>0</xdr:row>
      <xdr:rowOff>0</xdr:rowOff>
    </xdr:from>
    <xdr:to>
      <xdr:col>7</xdr:col>
      <xdr:colOff>114300</xdr:colOff>
      <xdr:row>0</xdr:row>
      <xdr:rowOff>0</xdr:rowOff>
    </xdr:to>
    <xdr:sp>
      <xdr:nvSpPr>
        <xdr:cNvPr id="2" name="AutoShape 2"/>
        <xdr:cNvSpPr>
          <a:spLocks/>
        </xdr:cNvSpPr>
      </xdr:nvSpPr>
      <xdr:spPr>
        <a:xfrm>
          <a:off x="3895725" y="0"/>
          <a:ext cx="1143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276225</xdr:colOff>
      <xdr:row>0</xdr:row>
      <xdr:rowOff>0</xdr:rowOff>
    </xdr:from>
    <xdr:to>
      <xdr:col>3</xdr:col>
      <xdr:colOff>38100</xdr:colOff>
      <xdr:row>0</xdr:row>
      <xdr:rowOff>0</xdr:rowOff>
    </xdr:to>
    <xdr:sp>
      <xdr:nvSpPr>
        <xdr:cNvPr id="3" name="AutoShape 3"/>
        <xdr:cNvSpPr>
          <a:spLocks/>
        </xdr:cNvSpPr>
      </xdr:nvSpPr>
      <xdr:spPr>
        <a:xfrm>
          <a:off x="1114425" y="0"/>
          <a:ext cx="17145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0</xdr:colOff>
      <xdr:row>0</xdr:row>
      <xdr:rowOff>0</xdr:rowOff>
    </xdr:from>
    <xdr:to>
      <xdr:col>7</xdr:col>
      <xdr:colOff>114300</xdr:colOff>
      <xdr:row>0</xdr:row>
      <xdr:rowOff>0</xdr:rowOff>
    </xdr:to>
    <xdr:sp>
      <xdr:nvSpPr>
        <xdr:cNvPr id="4" name="AutoShape 4"/>
        <xdr:cNvSpPr>
          <a:spLocks/>
        </xdr:cNvSpPr>
      </xdr:nvSpPr>
      <xdr:spPr>
        <a:xfrm>
          <a:off x="3895725" y="0"/>
          <a:ext cx="1143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3</xdr:col>
      <xdr:colOff>0</xdr:colOff>
      <xdr:row>28</xdr:row>
      <xdr:rowOff>0</xdr:rowOff>
    </xdr:from>
    <xdr:to>
      <xdr:col>4</xdr:col>
      <xdr:colOff>0</xdr:colOff>
      <xdr:row>32</xdr:row>
      <xdr:rowOff>0</xdr:rowOff>
    </xdr:to>
    <xdr:sp>
      <xdr:nvSpPr>
        <xdr:cNvPr id="5" name="Line 5"/>
        <xdr:cNvSpPr>
          <a:spLocks/>
        </xdr:cNvSpPr>
      </xdr:nvSpPr>
      <xdr:spPr>
        <a:xfrm>
          <a:off x="1247775" y="5248275"/>
          <a:ext cx="876300" cy="7620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0</xdr:colOff>
      <xdr:row>32</xdr:row>
      <xdr:rowOff>0</xdr:rowOff>
    </xdr:from>
    <xdr:to>
      <xdr:col>7</xdr:col>
      <xdr:colOff>0</xdr:colOff>
      <xdr:row>32</xdr:row>
      <xdr:rowOff>0</xdr:rowOff>
    </xdr:to>
    <xdr:sp>
      <xdr:nvSpPr>
        <xdr:cNvPr id="6" name="Line 6"/>
        <xdr:cNvSpPr>
          <a:spLocks/>
        </xdr:cNvSpPr>
      </xdr:nvSpPr>
      <xdr:spPr>
        <a:xfrm>
          <a:off x="2124075" y="6010275"/>
          <a:ext cx="17716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0</xdr:colOff>
      <xdr:row>28</xdr:row>
      <xdr:rowOff>0</xdr:rowOff>
    </xdr:from>
    <xdr:to>
      <xdr:col>8</xdr:col>
      <xdr:colOff>0</xdr:colOff>
      <xdr:row>32</xdr:row>
      <xdr:rowOff>0</xdr:rowOff>
    </xdr:to>
    <xdr:sp>
      <xdr:nvSpPr>
        <xdr:cNvPr id="7" name="Line 7"/>
        <xdr:cNvSpPr>
          <a:spLocks/>
        </xdr:cNvSpPr>
      </xdr:nvSpPr>
      <xdr:spPr>
        <a:xfrm flipV="1">
          <a:off x="3895725" y="5248275"/>
          <a:ext cx="876300" cy="7620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0</xdr:colOff>
      <xdr:row>32</xdr:row>
      <xdr:rowOff>0</xdr:rowOff>
    </xdr:from>
    <xdr:to>
      <xdr:col>4</xdr:col>
      <xdr:colOff>0</xdr:colOff>
      <xdr:row>35</xdr:row>
      <xdr:rowOff>0</xdr:rowOff>
    </xdr:to>
    <xdr:sp>
      <xdr:nvSpPr>
        <xdr:cNvPr id="8" name="Line 8"/>
        <xdr:cNvSpPr>
          <a:spLocks/>
        </xdr:cNvSpPr>
      </xdr:nvSpPr>
      <xdr:spPr>
        <a:xfrm>
          <a:off x="2124075" y="6010275"/>
          <a:ext cx="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0</xdr:colOff>
      <xdr:row>32</xdr:row>
      <xdr:rowOff>0</xdr:rowOff>
    </xdr:from>
    <xdr:to>
      <xdr:col>7</xdr:col>
      <xdr:colOff>0</xdr:colOff>
      <xdr:row>35</xdr:row>
      <xdr:rowOff>0</xdr:rowOff>
    </xdr:to>
    <xdr:sp>
      <xdr:nvSpPr>
        <xdr:cNvPr id="9" name="Line 9"/>
        <xdr:cNvSpPr>
          <a:spLocks/>
        </xdr:cNvSpPr>
      </xdr:nvSpPr>
      <xdr:spPr>
        <a:xfrm>
          <a:off x="3895725" y="6010275"/>
          <a:ext cx="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0</xdr:colOff>
      <xdr:row>34</xdr:row>
      <xdr:rowOff>0</xdr:rowOff>
    </xdr:from>
    <xdr:to>
      <xdr:col>7</xdr:col>
      <xdr:colOff>0</xdr:colOff>
      <xdr:row>34</xdr:row>
      <xdr:rowOff>0</xdr:rowOff>
    </xdr:to>
    <xdr:sp>
      <xdr:nvSpPr>
        <xdr:cNvPr id="10" name="Line 10"/>
        <xdr:cNvSpPr>
          <a:spLocks/>
        </xdr:cNvSpPr>
      </xdr:nvSpPr>
      <xdr:spPr>
        <a:xfrm>
          <a:off x="2124075" y="6353175"/>
          <a:ext cx="17716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明朝"/>
              <a:ea typeface="明朝"/>
              <a:cs typeface="明朝"/>
            </a:rPr>
            <a:t/>
          </a:r>
        </a:p>
      </xdr:txBody>
    </xdr:sp>
    <xdr:clientData/>
  </xdr:twoCellAnchor>
  <xdr:twoCellAnchor>
    <xdr:from>
      <xdr:col>3</xdr:col>
      <xdr:colOff>0</xdr:colOff>
      <xdr:row>25</xdr:row>
      <xdr:rowOff>0</xdr:rowOff>
    </xdr:from>
    <xdr:to>
      <xdr:col>3</xdr:col>
      <xdr:colOff>0</xdr:colOff>
      <xdr:row>28</xdr:row>
      <xdr:rowOff>0</xdr:rowOff>
    </xdr:to>
    <xdr:sp>
      <xdr:nvSpPr>
        <xdr:cNvPr id="11" name="Line 11"/>
        <xdr:cNvSpPr>
          <a:spLocks/>
        </xdr:cNvSpPr>
      </xdr:nvSpPr>
      <xdr:spPr>
        <a:xfrm>
          <a:off x="1247775" y="4781550"/>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xdr:col>
      <xdr:colOff>0</xdr:colOff>
      <xdr:row>25</xdr:row>
      <xdr:rowOff>0</xdr:rowOff>
    </xdr:from>
    <xdr:to>
      <xdr:col>8</xdr:col>
      <xdr:colOff>0</xdr:colOff>
      <xdr:row>28</xdr:row>
      <xdr:rowOff>0</xdr:rowOff>
    </xdr:to>
    <xdr:sp>
      <xdr:nvSpPr>
        <xdr:cNvPr id="12" name="Line 12"/>
        <xdr:cNvSpPr>
          <a:spLocks/>
        </xdr:cNvSpPr>
      </xdr:nvSpPr>
      <xdr:spPr>
        <a:xfrm>
          <a:off x="4772025" y="4781550"/>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3</xdr:col>
      <xdr:colOff>0</xdr:colOff>
      <xdr:row>26</xdr:row>
      <xdr:rowOff>0</xdr:rowOff>
    </xdr:from>
    <xdr:to>
      <xdr:col>8</xdr:col>
      <xdr:colOff>0</xdr:colOff>
      <xdr:row>26</xdr:row>
      <xdr:rowOff>0</xdr:rowOff>
    </xdr:to>
    <xdr:sp>
      <xdr:nvSpPr>
        <xdr:cNvPr id="13" name="Line 13"/>
        <xdr:cNvSpPr>
          <a:spLocks/>
        </xdr:cNvSpPr>
      </xdr:nvSpPr>
      <xdr:spPr>
        <a:xfrm>
          <a:off x="1247775" y="4838700"/>
          <a:ext cx="35242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明朝"/>
              <a:ea typeface="明朝"/>
              <a:cs typeface="明朝"/>
            </a:rPr>
            <a:t/>
          </a:r>
        </a:p>
      </xdr:txBody>
    </xdr:sp>
    <xdr:clientData/>
  </xdr:twoCellAnchor>
  <xdr:twoCellAnchor>
    <xdr:from>
      <xdr:col>3</xdr:col>
      <xdr:colOff>0</xdr:colOff>
      <xdr:row>28</xdr:row>
      <xdr:rowOff>0</xdr:rowOff>
    </xdr:from>
    <xdr:to>
      <xdr:col>8</xdr:col>
      <xdr:colOff>0</xdr:colOff>
      <xdr:row>28</xdr:row>
      <xdr:rowOff>0</xdr:rowOff>
    </xdr:to>
    <xdr:sp>
      <xdr:nvSpPr>
        <xdr:cNvPr id="14" name="Line 14"/>
        <xdr:cNvSpPr>
          <a:spLocks/>
        </xdr:cNvSpPr>
      </xdr:nvSpPr>
      <xdr:spPr>
        <a:xfrm>
          <a:off x="1247775" y="5248275"/>
          <a:ext cx="3524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6</xdr:col>
      <xdr:colOff>0</xdr:colOff>
      <xdr:row>28</xdr:row>
      <xdr:rowOff>0</xdr:rowOff>
    </xdr:from>
    <xdr:to>
      <xdr:col>6</xdr:col>
      <xdr:colOff>0</xdr:colOff>
      <xdr:row>32</xdr:row>
      <xdr:rowOff>0</xdr:rowOff>
    </xdr:to>
    <xdr:sp>
      <xdr:nvSpPr>
        <xdr:cNvPr id="15" name="Line 15"/>
        <xdr:cNvSpPr>
          <a:spLocks/>
        </xdr:cNvSpPr>
      </xdr:nvSpPr>
      <xdr:spPr>
        <a:xfrm>
          <a:off x="3362325" y="5248275"/>
          <a:ext cx="0" cy="7620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171450</xdr:colOff>
      <xdr:row>10</xdr:row>
      <xdr:rowOff>0</xdr:rowOff>
    </xdr:from>
    <xdr:to>
      <xdr:col>5</xdr:col>
      <xdr:colOff>219075</xdr:colOff>
      <xdr:row>11</xdr:row>
      <xdr:rowOff>0</xdr:rowOff>
    </xdr:to>
    <xdr:sp>
      <xdr:nvSpPr>
        <xdr:cNvPr id="16" name="Line 16"/>
        <xdr:cNvSpPr>
          <a:spLocks/>
        </xdr:cNvSpPr>
      </xdr:nvSpPr>
      <xdr:spPr>
        <a:xfrm flipV="1">
          <a:off x="2657475" y="1847850"/>
          <a:ext cx="47625"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219075</xdr:colOff>
      <xdr:row>10</xdr:row>
      <xdr:rowOff>0</xdr:rowOff>
    </xdr:from>
    <xdr:to>
      <xdr:col>6</xdr:col>
      <xdr:colOff>47625</xdr:colOff>
      <xdr:row>10</xdr:row>
      <xdr:rowOff>0</xdr:rowOff>
    </xdr:to>
    <xdr:sp>
      <xdr:nvSpPr>
        <xdr:cNvPr id="17" name="Line 17"/>
        <xdr:cNvSpPr>
          <a:spLocks/>
        </xdr:cNvSpPr>
      </xdr:nvSpPr>
      <xdr:spPr>
        <a:xfrm>
          <a:off x="2705100" y="18478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152400</xdr:colOff>
      <xdr:row>10</xdr:row>
      <xdr:rowOff>133350</xdr:rowOff>
    </xdr:from>
    <xdr:to>
      <xdr:col>5</xdr:col>
      <xdr:colOff>171450</xdr:colOff>
      <xdr:row>11</xdr:row>
      <xdr:rowOff>0</xdr:rowOff>
    </xdr:to>
    <xdr:sp>
      <xdr:nvSpPr>
        <xdr:cNvPr id="18" name="Line 18"/>
        <xdr:cNvSpPr>
          <a:spLocks/>
        </xdr:cNvSpPr>
      </xdr:nvSpPr>
      <xdr:spPr>
        <a:xfrm flipH="1" flipV="1">
          <a:off x="2638425" y="1981200"/>
          <a:ext cx="1905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3</xdr:col>
      <xdr:colOff>752475</xdr:colOff>
      <xdr:row>86</xdr:row>
      <xdr:rowOff>0</xdr:rowOff>
    </xdr:from>
    <xdr:to>
      <xdr:col>5</xdr:col>
      <xdr:colOff>0</xdr:colOff>
      <xdr:row>90</xdr:row>
      <xdr:rowOff>0</xdr:rowOff>
    </xdr:to>
    <xdr:sp>
      <xdr:nvSpPr>
        <xdr:cNvPr id="19" name="Line 27"/>
        <xdr:cNvSpPr>
          <a:spLocks/>
        </xdr:cNvSpPr>
      </xdr:nvSpPr>
      <xdr:spPr>
        <a:xfrm>
          <a:off x="2000250" y="14516100"/>
          <a:ext cx="485775" cy="8001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0</xdr:colOff>
      <xdr:row>90</xdr:row>
      <xdr:rowOff>0</xdr:rowOff>
    </xdr:from>
    <xdr:to>
      <xdr:col>8</xdr:col>
      <xdr:colOff>0</xdr:colOff>
      <xdr:row>90</xdr:row>
      <xdr:rowOff>0</xdr:rowOff>
    </xdr:to>
    <xdr:sp>
      <xdr:nvSpPr>
        <xdr:cNvPr id="20" name="Line 28"/>
        <xdr:cNvSpPr>
          <a:spLocks/>
        </xdr:cNvSpPr>
      </xdr:nvSpPr>
      <xdr:spPr>
        <a:xfrm>
          <a:off x="2486025" y="15316200"/>
          <a:ext cx="22860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xdr:col>
      <xdr:colOff>0</xdr:colOff>
      <xdr:row>86</xdr:row>
      <xdr:rowOff>0</xdr:rowOff>
    </xdr:from>
    <xdr:to>
      <xdr:col>9</xdr:col>
      <xdr:colOff>123825</xdr:colOff>
      <xdr:row>90</xdr:row>
      <xdr:rowOff>0</xdr:rowOff>
    </xdr:to>
    <xdr:sp>
      <xdr:nvSpPr>
        <xdr:cNvPr id="21" name="Line 29"/>
        <xdr:cNvSpPr>
          <a:spLocks/>
        </xdr:cNvSpPr>
      </xdr:nvSpPr>
      <xdr:spPr>
        <a:xfrm flipV="1">
          <a:off x="4772025" y="14516100"/>
          <a:ext cx="485775" cy="8001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104775</xdr:colOff>
      <xdr:row>87</xdr:row>
      <xdr:rowOff>0</xdr:rowOff>
    </xdr:from>
    <xdr:to>
      <xdr:col>8</xdr:col>
      <xdr:colOff>238125</xdr:colOff>
      <xdr:row>87</xdr:row>
      <xdr:rowOff>0</xdr:rowOff>
    </xdr:to>
    <xdr:sp>
      <xdr:nvSpPr>
        <xdr:cNvPr id="22" name="Line 30"/>
        <xdr:cNvSpPr>
          <a:spLocks/>
        </xdr:cNvSpPr>
      </xdr:nvSpPr>
      <xdr:spPr>
        <a:xfrm>
          <a:off x="2228850" y="14716125"/>
          <a:ext cx="2781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333375</xdr:colOff>
      <xdr:row>87</xdr:row>
      <xdr:rowOff>0</xdr:rowOff>
    </xdr:from>
    <xdr:to>
      <xdr:col>3</xdr:col>
      <xdr:colOff>742950</xdr:colOff>
      <xdr:row>87</xdr:row>
      <xdr:rowOff>0</xdr:rowOff>
    </xdr:to>
    <xdr:sp>
      <xdr:nvSpPr>
        <xdr:cNvPr id="23" name="Line 31"/>
        <xdr:cNvSpPr>
          <a:spLocks/>
        </xdr:cNvSpPr>
      </xdr:nvSpPr>
      <xdr:spPr>
        <a:xfrm flipH="1">
          <a:off x="1171575" y="14716125"/>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352425</xdr:colOff>
      <xdr:row>90</xdr:row>
      <xdr:rowOff>0</xdr:rowOff>
    </xdr:from>
    <xdr:to>
      <xdr:col>4</xdr:col>
      <xdr:colOff>276225</xdr:colOff>
      <xdr:row>90</xdr:row>
      <xdr:rowOff>0</xdr:rowOff>
    </xdr:to>
    <xdr:sp>
      <xdr:nvSpPr>
        <xdr:cNvPr id="24" name="Line 32"/>
        <xdr:cNvSpPr>
          <a:spLocks/>
        </xdr:cNvSpPr>
      </xdr:nvSpPr>
      <xdr:spPr>
        <a:xfrm>
          <a:off x="1190625" y="15316200"/>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3</xdr:col>
      <xdr:colOff>0</xdr:colOff>
      <xdr:row>87</xdr:row>
      <xdr:rowOff>0</xdr:rowOff>
    </xdr:from>
    <xdr:to>
      <xdr:col>3</xdr:col>
      <xdr:colOff>0</xdr:colOff>
      <xdr:row>90</xdr:row>
      <xdr:rowOff>0</xdr:rowOff>
    </xdr:to>
    <xdr:sp>
      <xdr:nvSpPr>
        <xdr:cNvPr id="25" name="Line 33"/>
        <xdr:cNvSpPr>
          <a:spLocks/>
        </xdr:cNvSpPr>
      </xdr:nvSpPr>
      <xdr:spPr>
        <a:xfrm>
          <a:off x="1247775" y="14716125"/>
          <a:ext cx="0" cy="6000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0</xdr:colOff>
      <xdr:row>90</xdr:row>
      <xdr:rowOff>47625</xdr:rowOff>
    </xdr:from>
    <xdr:to>
      <xdr:col>5</xdr:col>
      <xdr:colOff>0</xdr:colOff>
      <xdr:row>92</xdr:row>
      <xdr:rowOff>47625</xdr:rowOff>
    </xdr:to>
    <xdr:sp>
      <xdr:nvSpPr>
        <xdr:cNvPr id="26" name="Line 34"/>
        <xdr:cNvSpPr>
          <a:spLocks/>
        </xdr:cNvSpPr>
      </xdr:nvSpPr>
      <xdr:spPr>
        <a:xfrm>
          <a:off x="2486025" y="15363825"/>
          <a:ext cx="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xdr:col>
      <xdr:colOff>0</xdr:colOff>
      <xdr:row>90</xdr:row>
      <xdr:rowOff>38100</xdr:rowOff>
    </xdr:from>
    <xdr:to>
      <xdr:col>8</xdr:col>
      <xdr:colOff>0</xdr:colOff>
      <xdr:row>92</xdr:row>
      <xdr:rowOff>38100</xdr:rowOff>
    </xdr:to>
    <xdr:sp>
      <xdr:nvSpPr>
        <xdr:cNvPr id="27" name="Line 35"/>
        <xdr:cNvSpPr>
          <a:spLocks/>
        </xdr:cNvSpPr>
      </xdr:nvSpPr>
      <xdr:spPr>
        <a:xfrm flipV="1">
          <a:off x="4772025" y="15354300"/>
          <a:ext cx="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0</xdr:colOff>
      <xdr:row>92</xdr:row>
      <xdr:rowOff>0</xdr:rowOff>
    </xdr:from>
    <xdr:to>
      <xdr:col>8</xdr:col>
      <xdr:colOff>0</xdr:colOff>
      <xdr:row>92</xdr:row>
      <xdr:rowOff>0</xdr:rowOff>
    </xdr:to>
    <xdr:sp>
      <xdr:nvSpPr>
        <xdr:cNvPr id="28" name="Line 36"/>
        <xdr:cNvSpPr>
          <a:spLocks/>
        </xdr:cNvSpPr>
      </xdr:nvSpPr>
      <xdr:spPr>
        <a:xfrm>
          <a:off x="2486025" y="15716250"/>
          <a:ext cx="22860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0</xdr:colOff>
      <xdr:row>84</xdr:row>
      <xdr:rowOff>152400</xdr:rowOff>
    </xdr:from>
    <xdr:to>
      <xdr:col>4</xdr:col>
      <xdr:colOff>0</xdr:colOff>
      <xdr:row>86</xdr:row>
      <xdr:rowOff>133350</xdr:rowOff>
    </xdr:to>
    <xdr:sp>
      <xdr:nvSpPr>
        <xdr:cNvPr id="29" name="Line 37"/>
        <xdr:cNvSpPr>
          <a:spLocks/>
        </xdr:cNvSpPr>
      </xdr:nvSpPr>
      <xdr:spPr>
        <a:xfrm flipV="1">
          <a:off x="2124075" y="142684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84</xdr:row>
      <xdr:rowOff>161925</xdr:rowOff>
    </xdr:from>
    <xdr:to>
      <xdr:col>9</xdr:col>
      <xdr:colOff>0</xdr:colOff>
      <xdr:row>86</xdr:row>
      <xdr:rowOff>133350</xdr:rowOff>
    </xdr:to>
    <xdr:sp>
      <xdr:nvSpPr>
        <xdr:cNvPr id="30" name="Line 38"/>
        <xdr:cNvSpPr>
          <a:spLocks/>
        </xdr:cNvSpPr>
      </xdr:nvSpPr>
      <xdr:spPr>
        <a:xfrm flipV="1">
          <a:off x="5133975" y="1427797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0</xdr:colOff>
      <xdr:row>85</xdr:row>
      <xdr:rowOff>0</xdr:rowOff>
    </xdr:from>
    <xdr:to>
      <xdr:col>9</xdr:col>
      <xdr:colOff>0</xdr:colOff>
      <xdr:row>85</xdr:row>
      <xdr:rowOff>0</xdr:rowOff>
    </xdr:to>
    <xdr:sp>
      <xdr:nvSpPr>
        <xdr:cNvPr id="31" name="Line 39"/>
        <xdr:cNvSpPr>
          <a:spLocks/>
        </xdr:cNvSpPr>
      </xdr:nvSpPr>
      <xdr:spPr>
        <a:xfrm>
          <a:off x="2124075" y="14316075"/>
          <a:ext cx="3009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66675</xdr:colOff>
      <xdr:row>87</xdr:row>
      <xdr:rowOff>0</xdr:rowOff>
    </xdr:from>
    <xdr:to>
      <xdr:col>10</xdr:col>
      <xdr:colOff>76200</xdr:colOff>
      <xdr:row>87</xdr:row>
      <xdr:rowOff>0</xdr:rowOff>
    </xdr:to>
    <xdr:sp>
      <xdr:nvSpPr>
        <xdr:cNvPr id="32" name="Line 57"/>
        <xdr:cNvSpPr>
          <a:spLocks/>
        </xdr:cNvSpPr>
      </xdr:nvSpPr>
      <xdr:spPr>
        <a:xfrm>
          <a:off x="5200650" y="14716125"/>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76200</xdr:colOff>
      <xdr:row>89</xdr:row>
      <xdr:rowOff>0</xdr:rowOff>
    </xdr:from>
    <xdr:to>
      <xdr:col>10</xdr:col>
      <xdr:colOff>66675</xdr:colOff>
      <xdr:row>89</xdr:row>
      <xdr:rowOff>0</xdr:rowOff>
    </xdr:to>
    <xdr:sp>
      <xdr:nvSpPr>
        <xdr:cNvPr id="33" name="Line 58"/>
        <xdr:cNvSpPr>
          <a:spLocks/>
        </xdr:cNvSpPr>
      </xdr:nvSpPr>
      <xdr:spPr>
        <a:xfrm>
          <a:off x="5210175" y="15116175"/>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10</xdr:col>
      <xdr:colOff>0</xdr:colOff>
      <xdr:row>87</xdr:row>
      <xdr:rowOff>0</xdr:rowOff>
    </xdr:from>
    <xdr:to>
      <xdr:col>10</xdr:col>
      <xdr:colOff>0</xdr:colOff>
      <xdr:row>89</xdr:row>
      <xdr:rowOff>0</xdr:rowOff>
    </xdr:to>
    <xdr:sp>
      <xdr:nvSpPr>
        <xdr:cNvPr id="34" name="Line 59"/>
        <xdr:cNvSpPr>
          <a:spLocks/>
        </xdr:cNvSpPr>
      </xdr:nvSpPr>
      <xdr:spPr>
        <a:xfrm>
          <a:off x="6010275" y="14716125"/>
          <a:ext cx="0" cy="4000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49"/>
  <sheetViews>
    <sheetView tabSelected="1" zoomScalePageLayoutView="0" workbookViewId="0" topLeftCell="A1">
      <selection activeCell="O97" sqref="O97"/>
    </sheetView>
  </sheetViews>
  <sheetFormatPr defaultColWidth="11.08203125" defaultRowHeight="13.5" customHeight="1"/>
  <cols>
    <col min="1" max="2" width="3.66015625" style="1" customWidth="1"/>
    <col min="3" max="3" width="3.58203125" style="1" customWidth="1"/>
    <col min="4" max="4" width="7.66015625" style="1" customWidth="1"/>
    <col min="5" max="5" width="3.16015625" style="1" customWidth="1"/>
    <col min="6" max="6" width="7.66015625" style="1" customWidth="1"/>
    <col min="7" max="7" width="4.66015625" style="1" customWidth="1"/>
    <col min="8" max="8" width="7.66015625" style="1" customWidth="1"/>
    <col min="9" max="9" width="3.16015625" style="1" customWidth="1"/>
    <col min="10" max="10" width="7.66015625" style="1" customWidth="1"/>
    <col min="11" max="11" width="3.16015625" style="1" customWidth="1"/>
    <col min="12" max="12" width="6.66015625" style="1" customWidth="1"/>
    <col min="13" max="13" width="3.16015625" style="1" customWidth="1"/>
    <col min="14" max="14" width="3.66015625" style="1" customWidth="1"/>
    <col min="15" max="16384" width="11.08203125" style="1" customWidth="1"/>
  </cols>
  <sheetData>
    <row r="1" spans="1:5" ht="13.5" customHeight="1">
      <c r="A1" s="7" t="s">
        <v>59</v>
      </c>
      <c r="E1" s="24" t="s">
        <v>127</v>
      </c>
    </row>
    <row r="3" spans="2:8" ht="13.5" customHeight="1">
      <c r="B3" s="8" t="s">
        <v>63</v>
      </c>
      <c r="F3" s="9"/>
      <c r="H3" s="10"/>
    </row>
    <row r="4" spans="6:8" ht="13.5" customHeight="1">
      <c r="F4" s="9"/>
      <c r="H4" s="10"/>
    </row>
    <row r="5" spans="2:9" ht="18" customHeight="1">
      <c r="B5" s="11"/>
      <c r="D5" s="1" t="s">
        <v>64</v>
      </c>
      <c r="E5" s="12"/>
      <c r="G5" s="62">
        <v>10</v>
      </c>
      <c r="H5" s="1" t="s">
        <v>111</v>
      </c>
      <c r="I5" s="12"/>
    </row>
    <row r="6" spans="7:9" ht="13.5" customHeight="1">
      <c r="G6" s="61"/>
      <c r="I6" s="9"/>
    </row>
    <row r="7" spans="2:9" ht="18" customHeight="1">
      <c r="B7" s="11"/>
      <c r="D7" s="1" t="s">
        <v>65</v>
      </c>
      <c r="E7" s="12"/>
      <c r="G7" s="62">
        <v>40</v>
      </c>
      <c r="H7" s="1" t="s">
        <v>111</v>
      </c>
      <c r="I7" s="12"/>
    </row>
    <row r="8" ht="15" customHeight="1">
      <c r="F8" s="9"/>
    </row>
    <row r="9" spans="2:6" ht="13.5" customHeight="1">
      <c r="B9" s="8" t="s">
        <v>60</v>
      </c>
      <c r="F9" s="9"/>
    </row>
    <row r="10" spans="6:11" ht="13.5" customHeight="1">
      <c r="F10" s="13"/>
      <c r="J10" s="14" t="s">
        <v>4</v>
      </c>
      <c r="K10" s="15"/>
    </row>
    <row r="11" spans="2:6" ht="15" customHeight="1">
      <c r="B11" s="11" t="s">
        <v>50</v>
      </c>
      <c r="C11" s="12" t="s">
        <v>3</v>
      </c>
      <c r="D11" s="1" t="s">
        <v>33</v>
      </c>
      <c r="E11" s="13"/>
      <c r="F11" s="13"/>
    </row>
    <row r="12" ht="13.5" customHeight="1">
      <c r="L12" s="14" t="s">
        <v>4</v>
      </c>
    </row>
    <row r="13" spans="3:12" ht="13.5" customHeight="1">
      <c r="C13" s="12" t="s">
        <v>5</v>
      </c>
      <c r="D13" s="12" t="s">
        <v>6</v>
      </c>
      <c r="E13" s="12" t="s">
        <v>7</v>
      </c>
      <c r="F13" s="12" t="s">
        <v>34</v>
      </c>
      <c r="G13" s="12" t="s">
        <v>8</v>
      </c>
      <c r="H13" s="12">
        <v>1.77</v>
      </c>
      <c r="I13" s="12" t="s">
        <v>7</v>
      </c>
      <c r="J13" s="12" t="s">
        <v>9</v>
      </c>
      <c r="K13" s="12" t="s">
        <v>10</v>
      </c>
      <c r="L13" s="12" t="s">
        <v>34</v>
      </c>
    </row>
    <row r="14" spans="3:13" ht="13.5" customHeight="1">
      <c r="C14" s="12"/>
      <c r="D14" s="12"/>
      <c r="E14" s="12"/>
      <c r="F14" s="12"/>
      <c r="G14" s="12"/>
      <c r="H14" s="12"/>
      <c r="I14" s="12"/>
      <c r="J14" s="12"/>
      <c r="K14" s="12"/>
      <c r="L14" s="14" t="s">
        <v>4</v>
      </c>
      <c r="M14" s="23"/>
    </row>
    <row r="15" spans="3:13" ht="13.5" customHeight="1">
      <c r="C15" s="12" t="s">
        <v>3</v>
      </c>
      <c r="D15" s="12" t="s">
        <v>6</v>
      </c>
      <c r="E15" s="12" t="s">
        <v>7</v>
      </c>
      <c r="F15" s="17">
        <f>J31</f>
        <v>1</v>
      </c>
      <c r="G15" s="12" t="s">
        <v>8</v>
      </c>
      <c r="H15" s="12">
        <v>1.77</v>
      </c>
      <c r="I15" s="12" t="s">
        <v>7</v>
      </c>
      <c r="J15" s="10">
        <f>J33</f>
        <v>6</v>
      </c>
      <c r="K15" s="12" t="s">
        <v>10</v>
      </c>
      <c r="L15" s="17">
        <f>J31</f>
        <v>1</v>
      </c>
      <c r="M15" s="23"/>
    </row>
    <row r="16" ht="13.5" customHeight="1">
      <c r="C16" s="12"/>
    </row>
    <row r="17" spans="3:11" ht="18" customHeight="1">
      <c r="C17" s="12" t="s">
        <v>3</v>
      </c>
      <c r="D17" s="17">
        <f>(0.71*F15+H15*J15)*L15^(3/2)</f>
        <v>11.33</v>
      </c>
      <c r="E17" s="1" t="s">
        <v>111</v>
      </c>
      <c r="G17" s="12" t="str">
        <f>IF(D17&lt;H17,"＜","≧")</f>
        <v>≧</v>
      </c>
      <c r="H17" s="10">
        <f>G5</f>
        <v>10</v>
      </c>
      <c r="I17" s="1" t="s">
        <v>111</v>
      </c>
      <c r="K17" s="12" t="str">
        <f>IF(H17&lt;L17,"OUT","OK")</f>
        <v>OK</v>
      </c>
    </row>
    <row r="19" spans="7:11" ht="18" customHeight="1">
      <c r="G19" s="11" t="s">
        <v>48</v>
      </c>
      <c r="H19" s="1" t="s">
        <v>49</v>
      </c>
      <c r="K19" s="1" t="s">
        <v>32</v>
      </c>
    </row>
    <row r="20" spans="7:10" ht="18" customHeight="1">
      <c r="G20" s="11" t="s">
        <v>35</v>
      </c>
      <c r="H20" s="1" t="s">
        <v>11</v>
      </c>
      <c r="J20" s="1" t="s">
        <v>36</v>
      </c>
    </row>
    <row r="21" spans="7:10" ht="18" customHeight="1">
      <c r="G21" s="11" t="s">
        <v>37</v>
      </c>
      <c r="H21" s="1" t="s">
        <v>12</v>
      </c>
      <c r="J21" s="1" t="s">
        <v>38</v>
      </c>
    </row>
    <row r="22" spans="7:10" ht="18" customHeight="1">
      <c r="G22" s="11" t="s">
        <v>39</v>
      </c>
      <c r="H22" s="1" t="s">
        <v>13</v>
      </c>
      <c r="J22" s="1" t="s">
        <v>14</v>
      </c>
    </row>
    <row r="23" spans="7:10" ht="18" customHeight="1">
      <c r="G23" s="11" t="s">
        <v>40</v>
      </c>
      <c r="H23" s="1" t="s">
        <v>15</v>
      </c>
      <c r="J23" s="1" t="s">
        <v>14</v>
      </c>
    </row>
    <row r="24" ht="9.75" customHeight="1"/>
    <row r="25" ht="17.25" customHeight="1">
      <c r="F25" s="12" t="s">
        <v>41</v>
      </c>
    </row>
    <row r="26" ht="4.5" customHeight="1"/>
    <row r="27" ht="17.25" customHeight="1"/>
    <row r="28" ht="15" customHeight="1">
      <c r="F28" s="1" t="s">
        <v>42</v>
      </c>
    </row>
    <row r="29" ht="13.5" customHeight="1">
      <c r="F29" s="1" t="s">
        <v>43</v>
      </c>
    </row>
    <row r="30" ht="19.5" customHeight="1">
      <c r="F30" s="11" t="s">
        <v>44</v>
      </c>
    </row>
    <row r="31" spans="8:11" ht="13.5" customHeight="1">
      <c r="H31" s="11" t="s">
        <v>45</v>
      </c>
      <c r="I31" s="12" t="s">
        <v>46</v>
      </c>
      <c r="J31" s="60">
        <v>1</v>
      </c>
      <c r="K31" s="1" t="s">
        <v>16</v>
      </c>
    </row>
    <row r="32" spans="8:10" ht="13.5" customHeight="1">
      <c r="H32" s="11"/>
      <c r="I32" s="12"/>
      <c r="J32" s="60"/>
    </row>
    <row r="33" spans="8:11" ht="13.5" customHeight="1">
      <c r="H33" s="11" t="s">
        <v>47</v>
      </c>
      <c r="I33" s="12" t="s">
        <v>46</v>
      </c>
      <c r="J33" s="60">
        <v>6</v>
      </c>
      <c r="K33" s="1" t="s">
        <v>17</v>
      </c>
    </row>
    <row r="34" spans="6:10" ht="13.5" customHeight="1">
      <c r="F34" s="12" t="s">
        <v>47</v>
      </c>
      <c r="J34" s="61"/>
    </row>
    <row r="35" ht="4.5" customHeight="1"/>
    <row r="37" ht="13.5" customHeight="1">
      <c r="L37" s="14" t="s">
        <v>4</v>
      </c>
    </row>
    <row r="38" spans="3:12" ht="13.5" customHeight="1">
      <c r="C38" s="8" t="str">
        <f>"※越流水深 h3="&amp;J31-0.1&amp;"0mの場合"</f>
        <v>※越流水深 h3=0.90mの場合</v>
      </c>
      <c r="L38" s="14"/>
    </row>
    <row r="39" ht="13.5" customHeight="1">
      <c r="L39" s="14"/>
    </row>
    <row r="40" spans="2:12" ht="13.5" customHeight="1">
      <c r="B40" s="11" t="s">
        <v>50</v>
      </c>
      <c r="C40" s="12" t="s">
        <v>3</v>
      </c>
      <c r="D40" s="12" t="s">
        <v>6</v>
      </c>
      <c r="E40" s="12" t="s">
        <v>7</v>
      </c>
      <c r="F40" s="12" t="s">
        <v>18</v>
      </c>
      <c r="G40" s="12" t="s">
        <v>8</v>
      </c>
      <c r="H40" s="12">
        <v>1.77</v>
      </c>
      <c r="I40" s="12" t="s">
        <v>7</v>
      </c>
      <c r="J40" s="12" t="s">
        <v>9</v>
      </c>
      <c r="K40" s="12" t="s">
        <v>10</v>
      </c>
      <c r="L40" s="12" t="s">
        <v>18</v>
      </c>
    </row>
    <row r="41" spans="3:13" ht="13.5" customHeight="1">
      <c r="C41" s="12"/>
      <c r="D41" s="12"/>
      <c r="E41" s="12"/>
      <c r="F41" s="12"/>
      <c r="G41" s="12"/>
      <c r="H41" s="12"/>
      <c r="I41" s="12"/>
      <c r="J41" s="12"/>
      <c r="K41" s="12"/>
      <c r="L41" s="14" t="s">
        <v>4</v>
      </c>
      <c r="M41" s="16"/>
    </row>
    <row r="42" spans="3:13" ht="13.5" customHeight="1">
      <c r="C42" s="12" t="s">
        <v>3</v>
      </c>
      <c r="D42" s="12" t="s">
        <v>6</v>
      </c>
      <c r="E42" s="12" t="s">
        <v>7</v>
      </c>
      <c r="F42" s="17">
        <f>J31-0.1</f>
        <v>0.9</v>
      </c>
      <c r="G42" s="12" t="s">
        <v>8</v>
      </c>
      <c r="H42" s="12">
        <v>1.77</v>
      </c>
      <c r="I42" s="12" t="s">
        <v>7</v>
      </c>
      <c r="J42" s="10">
        <f>J33</f>
        <v>6</v>
      </c>
      <c r="K42" s="12" t="s">
        <v>10</v>
      </c>
      <c r="L42" s="17">
        <f>F42</f>
        <v>0.9</v>
      </c>
      <c r="M42" s="16"/>
    </row>
    <row r="43" ht="13.5" customHeight="1">
      <c r="C43" s="12"/>
    </row>
    <row r="44" spans="3:11" ht="18" customHeight="1">
      <c r="C44" s="12" t="s">
        <v>3</v>
      </c>
      <c r="D44" s="17">
        <f>(0.71*F42+H42*J42)*L42^(3/2)</f>
        <v>9.61</v>
      </c>
      <c r="E44" s="1" t="s">
        <v>111</v>
      </c>
      <c r="G44" s="12" t="str">
        <f>IF(D44&lt;H44,"＜","≧")</f>
        <v>＜</v>
      </c>
      <c r="H44" s="10">
        <f>H17</f>
        <v>10</v>
      </c>
      <c r="I44" s="1" t="s">
        <v>111</v>
      </c>
      <c r="K44" s="12" t="str">
        <f>IF(H44&gt;D44,"OUT","OK")</f>
        <v>OUT</v>
      </c>
    </row>
    <row r="45" spans="3:11" ht="18" customHeight="1">
      <c r="C45" s="12"/>
      <c r="D45" s="17"/>
      <c r="G45" s="12"/>
      <c r="H45" s="10"/>
      <c r="K45" s="12"/>
    </row>
    <row r="46" spans="1:13" ht="15.75" customHeight="1">
      <c r="A46" s="7"/>
      <c r="B46" s="8" t="s">
        <v>61</v>
      </c>
      <c r="C46" s="2"/>
      <c r="D46" s="2"/>
      <c r="I46" s="2"/>
      <c r="J46" s="2"/>
      <c r="K46" s="2"/>
      <c r="L46" s="2"/>
      <c r="M46" s="2"/>
    </row>
    <row r="48" ht="13.5" customHeight="1">
      <c r="C48" s="1" t="s">
        <v>112</v>
      </c>
    </row>
    <row r="49" ht="7.5" customHeight="1"/>
    <row r="50" ht="13.5" customHeight="1">
      <c r="C50" s="1" t="s">
        <v>113</v>
      </c>
    </row>
    <row r="51" ht="7.5" customHeight="1"/>
    <row r="52" ht="13.5" customHeight="1">
      <c r="C52" s="1" t="s">
        <v>114</v>
      </c>
    </row>
    <row r="53" ht="7.5" customHeight="1"/>
    <row r="54" ht="13.5" customHeight="1">
      <c r="C54" s="28" t="str">
        <f>"　下記式より、z="&amp;C87&amp;"mの場合Qspcal≒Qspとなることから、土石流ピーク流量に対する"</f>
        <v>　下記式より、z=1.316mの場合Qspcal≒Qspとなることから、土石流ピーク流量に対する</v>
      </c>
    </row>
    <row r="55" ht="7.5" customHeight="1"/>
    <row r="56" spans="3:8" ht="13.5" customHeight="1" thickBot="1">
      <c r="C56" s="54" t="str">
        <f>"越流水深はzを10cm単位に切り上げた"&amp;ROUNDUP(C87,1)&amp;"mとする。"</f>
        <v>越流水深はzを10cm単位に切り上げた1.4mとする。</v>
      </c>
      <c r="D56" s="54"/>
      <c r="E56" s="54"/>
      <c r="F56" s="54"/>
      <c r="G56" s="54"/>
      <c r="H56" s="54"/>
    </row>
    <row r="57" ht="13.5" customHeight="1" thickTop="1"/>
    <row r="58" spans="2:6" ht="13.5" customHeight="1">
      <c r="B58" s="11" t="s">
        <v>115</v>
      </c>
      <c r="C58" s="12" t="s">
        <v>96</v>
      </c>
      <c r="D58" s="12" t="s">
        <v>97</v>
      </c>
      <c r="E58" s="30" t="s">
        <v>72</v>
      </c>
      <c r="F58" s="12" t="s">
        <v>98</v>
      </c>
    </row>
    <row r="59" ht="7.5" customHeight="1"/>
    <row r="60" spans="3:6" ht="13.5" customHeight="1">
      <c r="C60" s="12" t="s">
        <v>96</v>
      </c>
      <c r="D60" s="40">
        <f>D69</f>
        <v>4.568</v>
      </c>
      <c r="E60" s="30" t="s">
        <v>72</v>
      </c>
      <c r="F60" s="40">
        <f>D75</f>
        <v>8.762</v>
      </c>
    </row>
    <row r="61" spans="3:7" ht="7.5" customHeight="1">
      <c r="C61" s="12"/>
      <c r="D61" s="12"/>
      <c r="E61" s="30"/>
      <c r="F61" s="12"/>
      <c r="G61" s="12"/>
    </row>
    <row r="62" spans="3:11" ht="13.5" customHeight="1">
      <c r="C62" s="12" t="s">
        <v>96</v>
      </c>
      <c r="D62" s="40">
        <f>D60*F60</f>
        <v>40.025</v>
      </c>
      <c r="E62" s="1" t="s">
        <v>111</v>
      </c>
      <c r="F62" s="12"/>
      <c r="G62" s="12" t="s">
        <v>99</v>
      </c>
      <c r="H62" s="12" t="s">
        <v>125</v>
      </c>
      <c r="I62" s="12" t="s">
        <v>96</v>
      </c>
      <c r="J62" s="10">
        <f>J99</f>
        <v>40</v>
      </c>
      <c r="K62" s="1" t="s">
        <v>111</v>
      </c>
    </row>
    <row r="63" spans="3:10" ht="7.5" customHeight="1">
      <c r="C63" s="12"/>
      <c r="D63" s="40"/>
      <c r="F63" s="12"/>
      <c r="G63" s="12"/>
      <c r="H63" s="12"/>
      <c r="I63" s="12"/>
      <c r="J63" s="10"/>
    </row>
    <row r="64" spans="8:12" ht="13.5" customHeight="1">
      <c r="H64" s="51" t="s">
        <v>100</v>
      </c>
      <c r="I64" s="52"/>
      <c r="J64" s="51" t="s">
        <v>101</v>
      </c>
      <c r="K64" s="53"/>
      <c r="L64" s="53"/>
    </row>
    <row r="65" spans="2:10" ht="13.5" customHeight="1">
      <c r="B65" s="18" t="s">
        <v>97</v>
      </c>
      <c r="C65" s="18" t="s">
        <v>96</v>
      </c>
      <c r="D65" s="41">
        <v>1</v>
      </c>
      <c r="E65" s="41" t="s">
        <v>93</v>
      </c>
      <c r="F65" s="18" t="s">
        <v>71</v>
      </c>
      <c r="G65" s="41" t="s">
        <v>90</v>
      </c>
      <c r="H65" s="41" t="s">
        <v>102</v>
      </c>
      <c r="I65" s="41" t="s">
        <v>90</v>
      </c>
      <c r="J65" s="18" t="s">
        <v>103</v>
      </c>
    </row>
    <row r="66" spans="8:11" ht="13.5" customHeight="1">
      <c r="H66" s="51" t="s">
        <v>100</v>
      </c>
      <c r="I66" s="52"/>
      <c r="J66" s="51" t="s">
        <v>101</v>
      </c>
      <c r="K66" s="53"/>
    </row>
    <row r="67" spans="2:10" ht="13.5" customHeight="1">
      <c r="B67" s="18"/>
      <c r="C67" s="18" t="s">
        <v>96</v>
      </c>
      <c r="D67" s="41">
        <v>1</v>
      </c>
      <c r="E67" s="41" t="s">
        <v>93</v>
      </c>
      <c r="F67" s="18">
        <f>J97</f>
        <v>0.1</v>
      </c>
      <c r="G67" s="41" t="s">
        <v>90</v>
      </c>
      <c r="H67" s="42">
        <f>H79</f>
        <v>1.198</v>
      </c>
      <c r="I67" s="41" t="s">
        <v>90</v>
      </c>
      <c r="J67" s="43">
        <f>SIN(J102/180*PI())</f>
        <v>0.164</v>
      </c>
    </row>
    <row r="68" spans="3:14" ht="13.5" customHeight="1">
      <c r="C68" s="18"/>
      <c r="D68" s="18"/>
      <c r="E68" s="41"/>
      <c r="F68" s="41"/>
      <c r="G68" s="41"/>
      <c r="H68" s="18"/>
      <c r="I68" s="18"/>
      <c r="K68" s="38"/>
      <c r="L68" s="38"/>
      <c r="M68" s="35"/>
      <c r="N68" s="35"/>
    </row>
    <row r="69" spans="3:9" ht="13.5" customHeight="1">
      <c r="C69" s="12" t="s">
        <v>96</v>
      </c>
      <c r="D69" s="43">
        <f>D67/F67*H67^(2/3)*J67^0.5</f>
        <v>4.568</v>
      </c>
      <c r="E69" s="41" t="s">
        <v>95</v>
      </c>
      <c r="F69" s="41"/>
      <c r="G69" s="41"/>
      <c r="H69" s="18"/>
      <c r="I69" s="18"/>
    </row>
    <row r="71" spans="2:12" ht="13.5" customHeight="1">
      <c r="B71" s="12" t="s">
        <v>98</v>
      </c>
      <c r="C71" s="12" t="s">
        <v>96</v>
      </c>
      <c r="D71" s="44" t="s">
        <v>104</v>
      </c>
      <c r="E71" s="41" t="s">
        <v>91</v>
      </c>
      <c r="F71" s="12">
        <v>2</v>
      </c>
      <c r="G71" s="41" t="s">
        <v>90</v>
      </c>
      <c r="H71" s="12" t="s">
        <v>105</v>
      </c>
      <c r="I71" s="12" t="s">
        <v>106</v>
      </c>
      <c r="J71" s="12" t="s">
        <v>107</v>
      </c>
      <c r="K71" s="41" t="s">
        <v>92</v>
      </c>
      <c r="L71" s="12" t="s">
        <v>107</v>
      </c>
    </row>
    <row r="72" ht="7.5" customHeight="1">
      <c r="E72" s="38"/>
    </row>
    <row r="73" spans="3:12" ht="13.5" customHeight="1">
      <c r="C73" s="12" t="s">
        <v>96</v>
      </c>
      <c r="D73" s="44" t="s">
        <v>104</v>
      </c>
      <c r="E73" s="41" t="s">
        <v>91</v>
      </c>
      <c r="F73" s="12">
        <v>2</v>
      </c>
      <c r="G73" s="41" t="s">
        <v>90</v>
      </c>
      <c r="H73" s="31">
        <f>F92</f>
        <v>6</v>
      </c>
      <c r="I73" s="12" t="s">
        <v>106</v>
      </c>
      <c r="J73" s="45">
        <f>F83</f>
        <v>1.316</v>
      </c>
      <c r="K73" s="41" t="s">
        <v>92</v>
      </c>
      <c r="L73" s="45">
        <f>F83</f>
        <v>1.316</v>
      </c>
    </row>
    <row r="74" ht="7.5" customHeight="1"/>
    <row r="75" spans="3:5" ht="13.5" customHeight="1">
      <c r="C75" s="12" t="s">
        <v>96</v>
      </c>
      <c r="D75" s="40">
        <f>0.5*(F73*H73+J73)*L73</f>
        <v>8.762</v>
      </c>
      <c r="E75" s="12" t="s">
        <v>108</v>
      </c>
    </row>
    <row r="77" spans="2:6" ht="13.5" customHeight="1">
      <c r="B77" s="12" t="s">
        <v>109</v>
      </c>
      <c r="C77" s="12" t="s">
        <v>96</v>
      </c>
      <c r="D77" s="12" t="s">
        <v>98</v>
      </c>
      <c r="E77" s="41" t="s">
        <v>93</v>
      </c>
      <c r="F77" s="12" t="s">
        <v>110</v>
      </c>
    </row>
    <row r="78" ht="7.5" customHeight="1"/>
    <row r="79" spans="3:9" ht="13.5" customHeight="1">
      <c r="C79" s="12" t="s">
        <v>96</v>
      </c>
      <c r="D79" s="40">
        <f>D75</f>
        <v>8.762</v>
      </c>
      <c r="E79" s="41" t="s">
        <v>93</v>
      </c>
      <c r="F79" s="40">
        <f>H83</f>
        <v>7.316</v>
      </c>
      <c r="G79" s="12" t="s">
        <v>96</v>
      </c>
      <c r="H79" s="40">
        <f>D79/F79</f>
        <v>1.198</v>
      </c>
      <c r="I79" s="12" t="s">
        <v>94</v>
      </c>
    </row>
    <row r="81" spans="2:6" ht="13.5" customHeight="1">
      <c r="B81" s="12" t="s">
        <v>110</v>
      </c>
      <c r="C81" s="12" t="s">
        <v>96</v>
      </c>
      <c r="D81" s="12" t="s">
        <v>105</v>
      </c>
      <c r="E81" s="12" t="s">
        <v>106</v>
      </c>
      <c r="F81" s="12" t="s">
        <v>107</v>
      </c>
    </row>
    <row r="82" ht="7.5" customHeight="1"/>
    <row r="83" spans="3:9" ht="13.5" customHeight="1">
      <c r="C83" s="12" t="s">
        <v>96</v>
      </c>
      <c r="D83" s="31">
        <f>F92</f>
        <v>6</v>
      </c>
      <c r="E83" s="12" t="s">
        <v>106</v>
      </c>
      <c r="F83" s="45">
        <f>C87</f>
        <v>1.316</v>
      </c>
      <c r="G83" s="12" t="s">
        <v>96</v>
      </c>
      <c r="H83" s="40">
        <f>D83+F83</f>
        <v>7.316</v>
      </c>
      <c r="I83" s="12" t="s">
        <v>94</v>
      </c>
    </row>
    <row r="85" spans="5:13" ht="15.75" customHeight="1">
      <c r="E85" s="69">
        <f>F92+C87</f>
        <v>7.316</v>
      </c>
      <c r="F85" s="69"/>
      <c r="G85" s="69"/>
      <c r="H85" s="69"/>
      <c r="I85" s="69"/>
      <c r="L85" s="14"/>
      <c r="M85" s="2"/>
    </row>
    <row r="86" spans="12:13" ht="15.75" customHeight="1">
      <c r="L86" s="14"/>
      <c r="M86" s="2"/>
    </row>
    <row r="87" spans="3:13" ht="15.75" customHeight="1">
      <c r="C87" s="67">
        <v>1.316</v>
      </c>
      <c r="G87" s="12" t="s">
        <v>51</v>
      </c>
      <c r="J87" s="80">
        <f>H79</f>
        <v>1.198</v>
      </c>
      <c r="L87" s="14"/>
      <c r="M87" s="2"/>
    </row>
    <row r="88" spans="3:13" ht="15.75" customHeight="1">
      <c r="C88" s="67"/>
      <c r="E88" s="56"/>
      <c r="F88" s="57"/>
      <c r="G88" s="47" t="s">
        <v>52</v>
      </c>
      <c r="H88" s="46"/>
      <c r="I88" s="48"/>
      <c r="J88" s="80"/>
      <c r="L88" s="14"/>
      <c r="M88" s="2"/>
    </row>
    <row r="89" spans="3:13" ht="15.75" customHeight="1">
      <c r="C89" s="67"/>
      <c r="E89" s="58"/>
      <c r="F89" s="59"/>
      <c r="G89" s="49"/>
      <c r="H89" s="49"/>
      <c r="I89" s="50"/>
      <c r="J89" s="80"/>
      <c r="L89" s="14"/>
      <c r="M89" s="2"/>
    </row>
    <row r="90" spans="3:13" ht="15.75" customHeight="1">
      <c r="C90" s="67"/>
      <c r="J90" s="80"/>
      <c r="L90" s="14"/>
      <c r="M90" s="2"/>
    </row>
    <row r="91" spans="3:13" ht="15.75" customHeight="1">
      <c r="C91" s="67"/>
      <c r="L91" s="14"/>
      <c r="M91" s="2"/>
    </row>
    <row r="92" spans="6:13" ht="15.75" customHeight="1">
      <c r="F92" s="68">
        <f>J33</f>
        <v>6</v>
      </c>
      <c r="G92" s="68"/>
      <c r="H92" s="68"/>
      <c r="L92" s="14"/>
      <c r="M92" s="2"/>
    </row>
    <row r="93" spans="1:13" ht="15.75" customHeight="1">
      <c r="A93" s="2"/>
      <c r="B93" s="2"/>
      <c r="C93" s="2"/>
      <c r="D93" s="2"/>
      <c r="E93" s="2"/>
      <c r="F93" s="2"/>
      <c r="G93" s="2"/>
      <c r="H93" s="2"/>
      <c r="I93" s="2"/>
      <c r="J93" s="2"/>
      <c r="K93" s="2"/>
      <c r="L93" s="5"/>
      <c r="M93" s="2"/>
    </row>
    <row r="94" spans="1:12" ht="15.75" customHeight="1">
      <c r="A94" s="2"/>
      <c r="B94" s="2"/>
      <c r="C94" s="2"/>
      <c r="E94" s="11" t="s">
        <v>119</v>
      </c>
      <c r="F94" s="1" t="s">
        <v>120</v>
      </c>
      <c r="G94" s="12"/>
      <c r="H94" s="12"/>
      <c r="I94" s="12"/>
      <c r="J94" s="12"/>
      <c r="L94" s="14"/>
    </row>
    <row r="95" spans="1:12" ht="15.75" customHeight="1">
      <c r="A95" s="2"/>
      <c r="B95" s="2"/>
      <c r="C95" s="2"/>
      <c r="E95" s="11" t="s">
        <v>22</v>
      </c>
      <c r="F95" s="1" t="s">
        <v>53</v>
      </c>
      <c r="G95" s="12"/>
      <c r="H95" s="12"/>
      <c r="I95" s="12"/>
      <c r="J95" s="12"/>
      <c r="L95" s="14"/>
    </row>
    <row r="96" spans="1:12" ht="15.75" customHeight="1">
      <c r="A96" s="2"/>
      <c r="B96" s="2"/>
      <c r="C96" s="2"/>
      <c r="D96" s="12"/>
      <c r="E96" s="11" t="s">
        <v>123</v>
      </c>
      <c r="F96" s="1" t="s">
        <v>124</v>
      </c>
      <c r="G96" s="12"/>
      <c r="H96" s="12"/>
      <c r="I96" s="12"/>
      <c r="J96" s="12"/>
      <c r="L96" s="14"/>
    </row>
    <row r="97" spans="1:10" ht="15.75" customHeight="1">
      <c r="A97" s="2"/>
      <c r="B97" s="2"/>
      <c r="C97" s="3"/>
      <c r="D97" s="12"/>
      <c r="E97" s="11" t="s">
        <v>23</v>
      </c>
      <c r="F97" s="1" t="s">
        <v>54</v>
      </c>
      <c r="G97" s="12"/>
      <c r="H97" s="12"/>
      <c r="I97" s="12" t="s">
        <v>55</v>
      </c>
      <c r="J97" s="11">
        <v>0.1</v>
      </c>
    </row>
    <row r="98" spans="1:10" ht="15.75" customHeight="1">
      <c r="A98" s="2"/>
      <c r="B98" s="2"/>
      <c r="C98" s="3"/>
      <c r="D98" s="12"/>
      <c r="E98" s="11" t="s">
        <v>121</v>
      </c>
      <c r="F98" s="1" t="s">
        <v>122</v>
      </c>
      <c r="G98" s="12"/>
      <c r="H98" s="17"/>
      <c r="I98" s="12"/>
      <c r="J98" s="11"/>
    </row>
    <row r="99" spans="1:11" ht="15.75" customHeight="1">
      <c r="A99" s="2"/>
      <c r="B99" s="2"/>
      <c r="C99" s="3"/>
      <c r="D99" s="12"/>
      <c r="E99" s="11" t="s">
        <v>116</v>
      </c>
      <c r="F99" s="1" t="s">
        <v>66</v>
      </c>
      <c r="G99" s="12"/>
      <c r="H99" s="17"/>
      <c r="I99" s="12" t="s">
        <v>55</v>
      </c>
      <c r="J99" s="25">
        <f>G7</f>
        <v>40</v>
      </c>
      <c r="K99" s="1" t="s">
        <v>67</v>
      </c>
    </row>
    <row r="100" spans="1:10" ht="15.75" customHeight="1">
      <c r="A100" s="2"/>
      <c r="B100" s="2"/>
      <c r="C100" s="3"/>
      <c r="D100" s="12"/>
      <c r="E100" s="11" t="s">
        <v>117</v>
      </c>
      <c r="F100" s="1" t="s">
        <v>118</v>
      </c>
      <c r="G100" s="12"/>
      <c r="H100" s="17"/>
      <c r="I100" s="12"/>
      <c r="J100" s="25"/>
    </row>
    <row r="101" spans="1:10" ht="15.75" customHeight="1">
      <c r="A101" s="2"/>
      <c r="B101" s="2"/>
      <c r="C101" s="3"/>
      <c r="D101" s="12"/>
      <c r="E101" s="11" t="s">
        <v>24</v>
      </c>
      <c r="F101" s="1" t="s">
        <v>56</v>
      </c>
      <c r="I101" s="12" t="s">
        <v>68</v>
      </c>
      <c r="J101" s="26"/>
    </row>
    <row r="102" spans="1:12" ht="15.75" customHeight="1">
      <c r="A102" s="2"/>
      <c r="B102" s="2"/>
      <c r="C102" s="3"/>
      <c r="E102" s="11" t="s">
        <v>69</v>
      </c>
      <c r="F102" s="1" t="s">
        <v>2</v>
      </c>
      <c r="I102" s="12" t="s">
        <v>70</v>
      </c>
      <c r="J102" s="104">
        <f>DEGREES(ATAN(1/L102))</f>
        <v>9.46</v>
      </c>
      <c r="K102" s="1" t="s">
        <v>128</v>
      </c>
      <c r="L102" s="105">
        <v>6</v>
      </c>
    </row>
    <row r="103" spans="3:12" ht="15.75" customHeight="1">
      <c r="C103" s="12"/>
      <c r="E103" s="11"/>
      <c r="I103" s="12"/>
      <c r="J103" s="27"/>
      <c r="L103" s="28"/>
    </row>
    <row r="104" spans="1:12" ht="13.5" customHeight="1">
      <c r="A104" s="8"/>
      <c r="B104" s="8" t="s">
        <v>62</v>
      </c>
      <c r="C104" s="8"/>
      <c r="E104" s="32"/>
      <c r="F104" s="33"/>
      <c r="I104" s="33"/>
      <c r="J104" s="33"/>
      <c r="K104" s="33"/>
      <c r="L104" s="33"/>
    </row>
    <row r="105" spans="1:12" ht="13.5" customHeight="1">
      <c r="A105" s="33"/>
      <c r="B105" s="33"/>
      <c r="C105" s="33"/>
      <c r="D105" s="33"/>
      <c r="E105" s="33"/>
      <c r="F105" s="33"/>
      <c r="I105" s="33"/>
      <c r="J105" s="33"/>
      <c r="K105" s="33"/>
      <c r="L105" s="33"/>
    </row>
    <row r="106" spans="1:12" ht="13.5" customHeight="1">
      <c r="A106" s="33"/>
      <c r="B106" s="33" t="s">
        <v>84</v>
      </c>
      <c r="C106" s="33"/>
      <c r="D106" s="33"/>
      <c r="E106" s="33"/>
      <c r="F106" s="33"/>
      <c r="I106" s="33"/>
      <c r="J106" s="33"/>
      <c r="K106" s="33"/>
      <c r="L106" s="33"/>
    </row>
    <row r="107" spans="2:12" ht="15.75" customHeight="1">
      <c r="B107" s="34"/>
      <c r="C107" s="34"/>
      <c r="D107" s="34"/>
      <c r="E107" s="34"/>
      <c r="F107" s="34"/>
      <c r="G107" s="34"/>
      <c r="H107" s="34"/>
      <c r="I107" s="34"/>
      <c r="J107" s="34"/>
      <c r="K107" s="34"/>
      <c r="L107" s="34"/>
    </row>
    <row r="108" spans="2:12" ht="15.75" customHeight="1">
      <c r="B108" s="39" t="s">
        <v>86</v>
      </c>
      <c r="C108" s="35" t="s">
        <v>85</v>
      </c>
      <c r="D108" s="29"/>
      <c r="E108" s="36"/>
      <c r="F108" s="37"/>
      <c r="G108" s="37"/>
      <c r="H108" s="37"/>
      <c r="I108" s="37" t="s">
        <v>73</v>
      </c>
      <c r="J108" s="37">
        <f>J31</f>
        <v>1</v>
      </c>
      <c r="K108" s="36" t="s">
        <v>74</v>
      </c>
      <c r="L108" s="34"/>
    </row>
    <row r="109" spans="2:12" ht="15.75" customHeight="1">
      <c r="B109" s="39" t="s">
        <v>87</v>
      </c>
      <c r="C109" s="35" t="s">
        <v>19</v>
      </c>
      <c r="D109" s="18"/>
      <c r="E109" s="36"/>
      <c r="F109" s="37"/>
      <c r="G109" s="37"/>
      <c r="H109" s="37"/>
      <c r="I109" s="37" t="s">
        <v>20</v>
      </c>
      <c r="J109" s="63">
        <v>0.25</v>
      </c>
      <c r="K109" s="36" t="s">
        <v>21</v>
      </c>
      <c r="L109" s="34"/>
    </row>
    <row r="110" spans="2:12" ht="15.75" customHeight="1">
      <c r="B110" s="39" t="s">
        <v>88</v>
      </c>
      <c r="C110" s="35" t="s">
        <v>89</v>
      </c>
      <c r="D110" s="18"/>
      <c r="E110" s="36"/>
      <c r="F110" s="37"/>
      <c r="G110" s="37"/>
      <c r="H110" s="37"/>
      <c r="I110" s="37" t="s">
        <v>75</v>
      </c>
      <c r="J110" s="37">
        <f>ROUNDUP(C87,1)</f>
        <v>1.4</v>
      </c>
      <c r="K110" s="36" t="s">
        <v>76</v>
      </c>
      <c r="L110" s="34"/>
    </row>
    <row r="111" spans="2:12" ht="15.75" customHeight="1">
      <c r="B111" s="34"/>
      <c r="C111" s="34"/>
      <c r="D111" s="34"/>
      <c r="E111" s="34"/>
      <c r="F111" s="34"/>
      <c r="G111" s="34"/>
      <c r="H111" s="34"/>
      <c r="I111" s="34"/>
      <c r="J111" s="34"/>
      <c r="K111" s="34"/>
      <c r="L111" s="34"/>
    </row>
    <row r="112" spans="2:12" ht="19.5" customHeight="1">
      <c r="B112" s="64" t="str">
        <f>"　設計水深は上記の内で最も値の大きい"&amp;MAX(J108:J110)&amp;"0mとする。"</f>
        <v>　設計水深は上記の内で最も値の大きい1.40mとする。</v>
      </c>
      <c r="C112" s="65"/>
      <c r="D112" s="65"/>
      <c r="E112" s="65"/>
      <c r="F112" s="65"/>
      <c r="G112" s="65"/>
      <c r="H112" s="65"/>
      <c r="I112" s="34"/>
      <c r="J112" s="34"/>
      <c r="K112" s="34"/>
      <c r="L112" s="34"/>
    </row>
    <row r="113" spans="2:5" ht="13.5" customHeight="1">
      <c r="B113" s="12"/>
      <c r="C113" s="12"/>
      <c r="D113" s="12"/>
      <c r="E113" s="12"/>
    </row>
    <row r="114" spans="1:13" ht="13.5" customHeight="1">
      <c r="A114" s="7" t="s">
        <v>57</v>
      </c>
      <c r="B114" s="7"/>
      <c r="C114" s="4"/>
      <c r="E114" s="24" t="s">
        <v>126</v>
      </c>
      <c r="F114" s="6"/>
      <c r="G114" s="2"/>
      <c r="H114" s="2"/>
      <c r="I114" s="6"/>
      <c r="J114" s="6"/>
      <c r="K114" s="6"/>
      <c r="L114" s="6"/>
      <c r="M114" s="2"/>
    </row>
    <row r="115" spans="1:12" ht="13.5" customHeight="1">
      <c r="A115" s="33"/>
      <c r="B115" s="33"/>
      <c r="C115" s="33"/>
      <c r="D115" s="33"/>
      <c r="E115" s="33"/>
      <c r="F115" s="33"/>
      <c r="I115" s="33"/>
      <c r="J115" s="33"/>
      <c r="K115" s="33"/>
      <c r="L115" s="33"/>
    </row>
    <row r="116" spans="1:12" ht="13.5" customHeight="1">
      <c r="A116" s="33"/>
      <c r="B116" s="33" t="s">
        <v>0</v>
      </c>
      <c r="C116" s="33"/>
      <c r="D116" s="33"/>
      <c r="E116" s="33"/>
      <c r="F116" s="33"/>
      <c r="I116" s="33"/>
      <c r="J116" s="33"/>
      <c r="K116" s="33"/>
      <c r="L116" s="33"/>
    </row>
    <row r="117" spans="1:12" ht="13.5" customHeight="1" thickBot="1">
      <c r="A117" s="33"/>
      <c r="B117" s="33"/>
      <c r="C117" s="33"/>
      <c r="D117" s="33"/>
      <c r="E117" s="33"/>
      <c r="F117" s="33"/>
      <c r="I117" s="33"/>
      <c r="J117" s="33"/>
      <c r="K117" s="33"/>
      <c r="L117" s="33"/>
    </row>
    <row r="118" spans="3:13" ht="18" customHeight="1">
      <c r="C118" s="33"/>
      <c r="D118" s="90" t="s">
        <v>83</v>
      </c>
      <c r="E118" s="81"/>
      <c r="F118" s="81"/>
      <c r="G118" s="81" t="s">
        <v>1</v>
      </c>
      <c r="H118" s="82"/>
      <c r="K118" s="33"/>
      <c r="L118" s="33"/>
      <c r="M118" s="33"/>
    </row>
    <row r="119" spans="3:13" ht="18" customHeight="1">
      <c r="C119" s="33"/>
      <c r="D119" s="83" t="s">
        <v>77</v>
      </c>
      <c r="E119" s="84"/>
      <c r="F119" s="84"/>
      <c r="G119" s="94">
        <v>0.6</v>
      </c>
      <c r="H119" s="95"/>
      <c r="K119" s="33"/>
      <c r="L119" s="33"/>
      <c r="M119" s="33"/>
    </row>
    <row r="120" spans="3:13" ht="18" customHeight="1">
      <c r="C120" s="33"/>
      <c r="D120" s="73" t="s">
        <v>78</v>
      </c>
      <c r="E120" s="74"/>
      <c r="F120" s="74"/>
      <c r="G120" s="75">
        <v>0.8</v>
      </c>
      <c r="H120" s="76"/>
      <c r="K120" s="33"/>
      <c r="L120" s="33"/>
      <c r="M120" s="33"/>
    </row>
    <row r="121" spans="3:13" ht="18" customHeight="1" thickBot="1">
      <c r="C121" s="33"/>
      <c r="D121" s="77" t="s">
        <v>79</v>
      </c>
      <c r="E121" s="78"/>
      <c r="F121" s="78"/>
      <c r="G121" s="96">
        <v>1</v>
      </c>
      <c r="H121" s="97"/>
      <c r="K121" s="33"/>
      <c r="L121" s="33"/>
      <c r="M121" s="33"/>
    </row>
    <row r="122" spans="1:12" ht="13.5" customHeight="1">
      <c r="A122" s="33"/>
      <c r="B122" s="33"/>
      <c r="C122" s="33"/>
      <c r="D122" s="33"/>
      <c r="E122" s="33"/>
      <c r="F122" s="33"/>
      <c r="I122" s="33"/>
      <c r="J122" s="33"/>
      <c r="K122" s="33"/>
      <c r="L122" s="33"/>
    </row>
    <row r="123" spans="1:12" ht="13.5" customHeight="1">
      <c r="A123" s="33"/>
      <c r="B123" s="72" t="str">
        <f>"　本堰堤の設計流量は、"&amp;G7&amp;"m3/s(土石流ピーク流量)であるので、余裕高は 0.6m と仮定する。"</f>
        <v>　本堰堤の設計流量は、40m3/s(土石流ピーク流量)であるので、余裕高は 0.6m と仮定する。</v>
      </c>
      <c r="C123" s="72"/>
      <c r="D123" s="72"/>
      <c r="E123" s="72"/>
      <c r="F123" s="72"/>
      <c r="G123" s="72"/>
      <c r="H123" s="72"/>
      <c r="I123" s="72"/>
      <c r="J123" s="72"/>
      <c r="K123" s="72"/>
      <c r="L123" s="72"/>
    </row>
    <row r="124" spans="2:12" ht="15.75" customHeight="1">
      <c r="B124" s="72"/>
      <c r="C124" s="72"/>
      <c r="D124" s="72"/>
      <c r="E124" s="72"/>
      <c r="F124" s="72"/>
      <c r="G124" s="72"/>
      <c r="H124" s="72"/>
      <c r="I124" s="72"/>
      <c r="J124" s="72"/>
      <c r="K124" s="72"/>
      <c r="L124" s="72"/>
    </row>
    <row r="125" spans="1:12" ht="15" customHeight="1">
      <c r="A125" s="7" t="s">
        <v>58</v>
      </c>
      <c r="B125" s="21"/>
      <c r="C125" s="2"/>
      <c r="D125" s="2"/>
      <c r="F125" s="2"/>
      <c r="G125" s="24" t="s">
        <v>126</v>
      </c>
      <c r="H125" s="2"/>
      <c r="I125" s="2"/>
      <c r="J125" s="2"/>
      <c r="K125" s="2"/>
      <c r="L125" s="2"/>
    </row>
    <row r="126" spans="1:12" ht="15" customHeight="1">
      <c r="A126" s="2"/>
      <c r="B126" s="2"/>
      <c r="C126" s="2"/>
      <c r="D126" s="2"/>
      <c r="E126" s="2"/>
      <c r="F126" s="2"/>
      <c r="G126" s="2"/>
      <c r="H126" s="2"/>
      <c r="I126" s="2"/>
      <c r="J126" s="2"/>
      <c r="K126" s="2"/>
      <c r="L126" s="2"/>
    </row>
    <row r="127" spans="1:13" ht="15" customHeight="1">
      <c r="A127" s="8"/>
      <c r="B127" s="79" t="s">
        <v>25</v>
      </c>
      <c r="C127" s="79"/>
      <c r="D127" s="79"/>
      <c r="E127" s="79"/>
      <c r="F127" s="79"/>
      <c r="G127" s="79"/>
      <c r="H127" s="79"/>
      <c r="I127" s="79"/>
      <c r="J127" s="79"/>
      <c r="K127" s="79"/>
      <c r="L127" s="79"/>
      <c r="M127" s="79"/>
    </row>
    <row r="128" spans="2:13" ht="15" customHeight="1">
      <c r="B128" s="79"/>
      <c r="C128" s="79"/>
      <c r="D128" s="79"/>
      <c r="E128" s="79"/>
      <c r="F128" s="79"/>
      <c r="G128" s="79"/>
      <c r="H128" s="79"/>
      <c r="I128" s="79"/>
      <c r="J128" s="79"/>
      <c r="K128" s="79"/>
      <c r="L128" s="79"/>
      <c r="M128" s="79"/>
    </row>
    <row r="129" spans="2:13" ht="15" customHeight="1">
      <c r="B129" s="79"/>
      <c r="C129" s="79"/>
      <c r="D129" s="79"/>
      <c r="E129" s="79"/>
      <c r="F129" s="79"/>
      <c r="G129" s="79"/>
      <c r="H129" s="79"/>
      <c r="I129" s="79"/>
      <c r="J129" s="79"/>
      <c r="K129" s="79"/>
      <c r="L129" s="79"/>
      <c r="M129" s="79"/>
    </row>
    <row r="130" spans="3:11" ht="19.5" customHeight="1" thickBot="1">
      <c r="C130" s="85" t="s">
        <v>31</v>
      </c>
      <c r="D130" s="85"/>
      <c r="E130" s="85"/>
      <c r="F130" s="85"/>
      <c r="G130" s="85"/>
      <c r="H130" s="85"/>
      <c r="I130" s="85"/>
      <c r="J130" s="38"/>
      <c r="K130" s="22"/>
    </row>
    <row r="131" spans="3:9" ht="19.5" customHeight="1" thickBot="1">
      <c r="C131" s="91" t="s">
        <v>26</v>
      </c>
      <c r="D131" s="92"/>
      <c r="E131" s="92"/>
      <c r="F131" s="92" t="s">
        <v>29</v>
      </c>
      <c r="G131" s="92"/>
      <c r="H131" s="92"/>
      <c r="I131" s="93"/>
    </row>
    <row r="132" spans="3:9" ht="19.5" customHeight="1" thickTop="1">
      <c r="C132" s="86" t="s">
        <v>30</v>
      </c>
      <c r="D132" s="87"/>
      <c r="E132" s="87"/>
      <c r="F132" s="88">
        <v>0.5</v>
      </c>
      <c r="G132" s="88"/>
      <c r="H132" s="88"/>
      <c r="I132" s="89"/>
    </row>
    <row r="133" spans="3:9" ht="19.5" customHeight="1">
      <c r="C133" s="70" t="s">
        <v>80</v>
      </c>
      <c r="D133" s="71"/>
      <c r="E133" s="71"/>
      <c r="F133" s="102">
        <v>0.4</v>
      </c>
      <c r="G133" s="102"/>
      <c r="H133" s="102"/>
      <c r="I133" s="103"/>
    </row>
    <row r="134" spans="3:9" ht="19.5" customHeight="1">
      <c r="C134" s="70" t="s">
        <v>81</v>
      </c>
      <c r="D134" s="71"/>
      <c r="E134" s="71"/>
      <c r="F134" s="102">
        <v>0.3</v>
      </c>
      <c r="G134" s="102"/>
      <c r="H134" s="102"/>
      <c r="I134" s="103"/>
    </row>
    <row r="135" spans="3:9" ht="19.5" customHeight="1" thickBot="1">
      <c r="C135" s="98" t="s">
        <v>82</v>
      </c>
      <c r="D135" s="99"/>
      <c r="E135" s="99"/>
      <c r="F135" s="100">
        <v>0.25</v>
      </c>
      <c r="G135" s="100"/>
      <c r="H135" s="100"/>
      <c r="I135" s="101"/>
    </row>
    <row r="136" ht="15" customHeight="1"/>
    <row r="137" spans="4:11" ht="15" customHeight="1">
      <c r="D137" s="12" t="s">
        <v>28</v>
      </c>
      <c r="E137" s="12"/>
      <c r="F137" s="12" t="s">
        <v>27</v>
      </c>
      <c r="G137" s="12"/>
      <c r="H137" s="12"/>
      <c r="I137" s="12"/>
      <c r="J137" s="12" t="s">
        <v>129</v>
      </c>
      <c r="K137" s="12"/>
    </row>
    <row r="138" spans="4:11" ht="15" customHeight="1">
      <c r="D138" s="31">
        <v>0.6</v>
      </c>
      <c r="E138" s="12" t="s">
        <v>130</v>
      </c>
      <c r="F138" s="55">
        <f>J110</f>
        <v>1.4</v>
      </c>
      <c r="G138" s="12" t="s">
        <v>131</v>
      </c>
      <c r="H138" s="31">
        <f>D138/F138</f>
        <v>0.43</v>
      </c>
      <c r="I138" s="12" t="s">
        <v>135</v>
      </c>
      <c r="J138" s="31">
        <v>0.5</v>
      </c>
      <c r="K138" s="12" t="s">
        <v>132</v>
      </c>
    </row>
    <row r="139" spans="4:11" ht="15" customHeight="1">
      <c r="D139" s="12" t="s">
        <v>28</v>
      </c>
      <c r="E139" s="12"/>
      <c r="F139" s="12" t="s">
        <v>27</v>
      </c>
      <c r="G139" s="12"/>
      <c r="H139" s="12"/>
      <c r="I139" s="12"/>
      <c r="J139" s="12" t="s">
        <v>129</v>
      </c>
      <c r="K139" s="12"/>
    </row>
    <row r="140" spans="2:13" ht="13.5" customHeight="1">
      <c r="B140" s="66"/>
      <c r="C140" s="66"/>
      <c r="D140" s="31">
        <v>0.7</v>
      </c>
      <c r="E140" s="12" t="s">
        <v>130</v>
      </c>
      <c r="F140" s="55">
        <f>F138</f>
        <v>1.4</v>
      </c>
      <c r="G140" s="12" t="s">
        <v>131</v>
      </c>
      <c r="H140" s="31">
        <f>D140/F140</f>
        <v>0.5</v>
      </c>
      <c r="I140" s="12" t="s">
        <v>136</v>
      </c>
      <c r="J140" s="31">
        <v>0.5</v>
      </c>
      <c r="K140" s="12" t="s">
        <v>133</v>
      </c>
      <c r="L140" s="66"/>
      <c r="M140" s="2"/>
    </row>
    <row r="142" spans="2:12" ht="13.5" customHeight="1">
      <c r="B142" s="72" t="s">
        <v>134</v>
      </c>
      <c r="C142" s="72"/>
      <c r="D142" s="72"/>
      <c r="E142" s="72"/>
      <c r="F142" s="72"/>
      <c r="G142" s="72"/>
      <c r="H142" s="72"/>
      <c r="I142" s="72"/>
      <c r="J142" s="72"/>
      <c r="K142" s="72"/>
      <c r="L142" s="72"/>
    </row>
    <row r="143" spans="2:12" ht="13.5" customHeight="1">
      <c r="B143" s="72"/>
      <c r="C143" s="72"/>
      <c r="D143" s="72"/>
      <c r="E143" s="72"/>
      <c r="F143" s="72"/>
      <c r="G143" s="72"/>
      <c r="H143" s="72"/>
      <c r="I143" s="72"/>
      <c r="J143" s="72"/>
      <c r="K143" s="72"/>
      <c r="L143" s="72"/>
    </row>
    <row r="146" ht="13.5" customHeight="1">
      <c r="H146" s="19"/>
    </row>
    <row r="147" ht="13.5" customHeight="1">
      <c r="H147" s="19"/>
    </row>
    <row r="149" ht="13.5" customHeight="1">
      <c r="H149" s="20"/>
    </row>
  </sheetData>
  <sheetProtection/>
  <mergeCells count="26">
    <mergeCell ref="B142:L143"/>
    <mergeCell ref="G119:H119"/>
    <mergeCell ref="G121:H121"/>
    <mergeCell ref="C135:E135"/>
    <mergeCell ref="F135:I135"/>
    <mergeCell ref="C134:E134"/>
    <mergeCell ref="F134:I134"/>
    <mergeCell ref="F133:I133"/>
    <mergeCell ref="G118:H118"/>
    <mergeCell ref="D119:F119"/>
    <mergeCell ref="C130:I130"/>
    <mergeCell ref="C132:E132"/>
    <mergeCell ref="F132:I132"/>
    <mergeCell ref="D118:F118"/>
    <mergeCell ref="C131:E131"/>
    <mergeCell ref="F131:I131"/>
    <mergeCell ref="C87:C91"/>
    <mergeCell ref="F92:H92"/>
    <mergeCell ref="E85:I85"/>
    <mergeCell ref="C133:E133"/>
    <mergeCell ref="B123:L124"/>
    <mergeCell ref="D120:F120"/>
    <mergeCell ref="G120:H120"/>
    <mergeCell ref="D121:F121"/>
    <mergeCell ref="B127:M129"/>
    <mergeCell ref="J87:J90"/>
  </mergeCells>
  <printOptions/>
  <pageMargins left="1.1811023622047245" right="0.1968503937007874" top="1.1811023622047245" bottom="0.984251968503937" header="0.5118110236220472" footer="0.5118110236220472"/>
  <pageSetup blackAndWhite="1" horizontalDpi="600" verticalDpi="600" orientation="portrait" paperSize="9" r:id="rId2"/>
  <rowBreaks count="2" manualBreakCount="2">
    <brk id="45" max="255" man="1"/>
    <brk id="102"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野口英幸</cp:lastModifiedBy>
  <cp:lastPrinted>2012-05-26T02:42:46Z</cp:lastPrinted>
  <dcterms:created xsi:type="dcterms:W3CDTF">2005-06-24T15:01:14Z</dcterms:created>
  <dcterms:modified xsi:type="dcterms:W3CDTF">2022-08-20T11:54:18Z</dcterms:modified>
  <cp:category/>
  <cp:version/>
  <cp:contentType/>
  <cp:contentStatus/>
</cp:coreProperties>
</file>