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8685" activeTab="1"/>
  </bookViews>
  <sheets>
    <sheet name="越流水深" sheetId="1" r:id="rId1"/>
    <sheet name="越流水深 (2)" sheetId="2" r:id="rId2"/>
  </sheets>
  <definedNames/>
  <calcPr fullCalcOnLoad="1" fullPrecision="0"/>
</workbook>
</file>

<file path=xl/sharedStrings.xml><?xml version="1.0" encoding="utf-8"?>
<sst xmlns="http://schemas.openxmlformats.org/spreadsheetml/2006/main" count="209" uniqueCount="133">
  <si>
    <t>計画堆砂勾配 (ﾟ)</t>
  </si>
  <si>
    <t>流量係数</t>
  </si>
  <si>
    <t>重量加速度</t>
  </si>
  <si>
    <t>水通し底幅</t>
  </si>
  <si>
    <t>(m)</t>
  </si>
  <si>
    <t>越流水面幅</t>
  </si>
  <si>
    <t>h3</t>
  </si>
  <si>
    <t>最大礫径</t>
  </si>
  <si>
    <t>=</t>
  </si>
  <si>
    <t>m</t>
  </si>
  <si>
    <t xml:space="preserve">Dd : </t>
  </si>
  <si>
    <t xml:space="preserve">Kn : </t>
  </si>
  <si>
    <t xml:space="preserve">Bda : </t>
  </si>
  <si>
    <r>
      <t>(m</t>
    </r>
    <r>
      <rPr>
        <vertAlign val="superscript"/>
        <sz val="10"/>
        <rFont val="ＭＳ 明朝"/>
        <family val="1"/>
      </rPr>
      <t>3</t>
    </r>
    <r>
      <rPr>
        <sz val="10"/>
        <rFont val="ＭＳ 明朝"/>
        <family val="1"/>
      </rPr>
      <t>/sec)</t>
    </r>
  </si>
  <si>
    <t xml:space="preserve">C : </t>
  </si>
  <si>
    <t>(0.6～0.66)  ∴ 0.6</t>
  </si>
  <si>
    <t xml:space="preserve">g : </t>
  </si>
  <si>
    <r>
      <t>(9.8m/s</t>
    </r>
    <r>
      <rPr>
        <vertAlign val="superscript"/>
        <sz val="10"/>
        <rFont val="ＭＳ 明朝"/>
        <family val="1"/>
      </rPr>
      <t>2</t>
    </r>
    <r>
      <rPr>
        <sz val="10"/>
        <rFont val="ＭＳ 明朝"/>
        <family val="1"/>
      </rPr>
      <t>)</t>
    </r>
  </si>
  <si>
    <t xml:space="preserve">B1 : </t>
  </si>
  <si>
    <t xml:space="preserve">B2 : </t>
  </si>
  <si>
    <t>B2</t>
  </si>
  <si>
    <t>▽</t>
  </si>
  <si>
    <t>≡</t>
  </si>
  <si>
    <t xml:space="preserve">h3 </t>
  </si>
  <si>
    <t>B1</t>
  </si>
  <si>
    <t xml:space="preserve">1.5Qp : </t>
  </si>
  <si>
    <t>土砂含有を考慮した流量</t>
  </si>
  <si>
    <t>1.5Qp'</t>
  </si>
  <si>
    <t>▽</t>
  </si>
  <si>
    <t>≡</t>
  </si>
  <si>
    <t>土石流水深 (m)</t>
  </si>
  <si>
    <t>粗度係数</t>
  </si>
  <si>
    <t>∴</t>
  </si>
  <si>
    <t>流れの幅 (m)</t>
  </si>
  <si>
    <t xml:space="preserve">  (4) 設計水深</t>
  </si>
  <si>
    <t>　2) 土砂含有を考慮した流量に対する越流水深</t>
  </si>
  <si>
    <t>　3) 土石流ピーク流量に対する越流水深</t>
  </si>
  <si>
    <t>　1) 設計流量</t>
  </si>
  <si>
    <t>土砂含有を考慮した流量</t>
  </si>
  <si>
    <t>土石流ピーク流量</t>
  </si>
  <si>
    <r>
      <t>土石流ピーク流量 (m</t>
    </r>
    <r>
      <rPr>
        <vertAlign val="superscript"/>
        <sz val="10"/>
        <rFont val="ＭＳ 明朝"/>
        <family val="1"/>
      </rPr>
      <t>3</t>
    </r>
    <r>
      <rPr>
        <sz val="10"/>
        <rFont val="ＭＳ 明朝"/>
        <family val="1"/>
      </rPr>
      <t>/s)</t>
    </r>
  </si>
  <si>
    <r>
      <t>m</t>
    </r>
    <r>
      <rPr>
        <vertAlign val="superscript"/>
        <sz val="10"/>
        <rFont val="ＭＳ 明朝"/>
        <family val="1"/>
      </rPr>
      <t>3</t>
    </r>
    <r>
      <rPr>
        <sz val="10"/>
        <rFont val="ＭＳ 明朝"/>
        <family val="1"/>
      </rPr>
      <t>/s</t>
    </r>
  </si>
  <si>
    <t xml:space="preserve">θ' : </t>
  </si>
  <si>
    <t>Kn</t>
  </si>
  <si>
    <t>×</t>
  </si>
  <si>
    <t>土石流ピーク流量に対する越流水深</t>
  </si>
  <si>
    <t>×</t>
  </si>
  <si>
    <t>× (</t>
  </si>
  <si>
    <t>) ×</t>
  </si>
  <si>
    <t>/</t>
  </si>
  <si>
    <t>m/s</t>
  </si>
  <si>
    <t>U</t>
  </si>
  <si>
    <t>Ad</t>
  </si>
  <si>
    <t>≒</t>
  </si>
  <si>
    <t>2/3</t>
  </si>
  <si>
    <t>1/2</t>
  </si>
  <si>
    <t>Dd</t>
  </si>
  <si>
    <t>sinθ</t>
  </si>
  <si>
    <t>1/2</t>
  </si>
  <si>
    <t>B1</t>
  </si>
  <si>
    <t>+</t>
  </si>
  <si>
    <t>z</t>
  </si>
  <si>
    <r>
      <t>m</t>
    </r>
    <r>
      <rPr>
        <vertAlign val="superscript"/>
        <sz val="10"/>
        <rFont val="ＭＳ 明朝"/>
        <family val="1"/>
      </rPr>
      <t>2</t>
    </r>
  </si>
  <si>
    <t>Dd</t>
  </si>
  <si>
    <t>Bda</t>
  </si>
  <si>
    <r>
      <t>m</t>
    </r>
    <r>
      <rPr>
        <vertAlign val="superscript"/>
        <sz val="10"/>
        <rFont val="ＭＳ 明朝"/>
        <family val="1"/>
      </rPr>
      <t>3</t>
    </r>
    <r>
      <rPr>
        <sz val="10"/>
        <rFont val="ＭＳ 明朝"/>
        <family val="1"/>
      </rPr>
      <t>/sec</t>
    </r>
  </si>
  <si>
    <t>　土石流ピーク流量に対する越流水深(z)を仮定して水通断面によって流下させることが</t>
  </si>
  <si>
    <t>可能な土石流流量(Qspcal)を算出し、トライアル計算によりQspcal≒Qspとなるzを土石流</t>
  </si>
  <si>
    <t>ピーク流量に対する越流水深とする。</t>
  </si>
  <si>
    <t>Qspcal</t>
  </si>
  <si>
    <t xml:space="preserve">Qsp : </t>
  </si>
  <si>
    <t xml:space="preserve">Qspcal : </t>
  </si>
  <si>
    <r>
      <t>水通断面によって流下させることが可能な土石流流量 (m</t>
    </r>
    <r>
      <rPr>
        <vertAlign val="superscript"/>
        <sz val="10"/>
        <rFont val="ＭＳ 明朝"/>
        <family val="1"/>
      </rPr>
      <t>3</t>
    </r>
    <r>
      <rPr>
        <sz val="10"/>
        <rFont val="ＭＳ 明朝"/>
        <family val="1"/>
      </rPr>
      <t>/s)</t>
    </r>
  </si>
  <si>
    <t xml:space="preserve">z : </t>
  </si>
  <si>
    <t>土石流ピーク流量に対する越流水深 (m)</t>
  </si>
  <si>
    <t xml:space="preserve">U : </t>
  </si>
  <si>
    <t>土石流の流速 (m/s)</t>
  </si>
  <si>
    <t xml:space="preserve">Ad : </t>
  </si>
  <si>
    <r>
      <t>水通しによる流下断面積 (m</t>
    </r>
    <r>
      <rPr>
        <vertAlign val="superscript"/>
        <sz val="10"/>
        <rFont val="ＭＳ 明朝"/>
        <family val="1"/>
      </rPr>
      <t>3</t>
    </r>
    <r>
      <rPr>
        <sz val="10"/>
        <rFont val="ＭＳ 明朝"/>
        <family val="1"/>
      </rPr>
      <t>)</t>
    </r>
  </si>
  <si>
    <t>Qsp</t>
  </si>
  <si>
    <t>（「「砂防施設設計要領(案)  平成21年3月」P.3-12）</t>
  </si>
  <si>
    <t>ﾟ</t>
  </si>
  <si>
    <t>B2</t>
  </si>
  <si>
    <t>C</t>
  </si>
  <si>
    <t>g</t>
  </si>
  <si>
    <t>1.5Qp'</t>
  </si>
  <si>
    <r>
      <t>=  2 / 15 × C ×　2 × g × ( 3 × B1 + 2 × B2 ) × h3</t>
    </r>
    <r>
      <rPr>
        <vertAlign val="superscript"/>
        <sz val="10"/>
        <rFont val="ＭＳ 明朝"/>
        <family val="1"/>
      </rPr>
      <t>3/2</t>
    </r>
  </si>
  <si>
    <t>切り下げ部</t>
  </si>
  <si>
    <t>水通し部</t>
  </si>
  <si>
    <t>合計</t>
  </si>
  <si>
    <t xml:space="preserve">h3' </t>
  </si>
  <si>
    <t>(m)</t>
  </si>
  <si>
    <r>
      <t>(m/s</t>
    </r>
    <r>
      <rPr>
        <vertAlign val="superscript"/>
        <sz val="10"/>
        <rFont val="ＭＳ 明朝"/>
        <family val="1"/>
      </rPr>
      <t>2</t>
    </r>
    <r>
      <rPr>
        <sz val="10"/>
        <rFont val="ＭＳ 明朝"/>
        <family val="1"/>
      </rPr>
      <t>)</t>
    </r>
  </si>
  <si>
    <t>摘要</t>
  </si>
  <si>
    <t>計算箇所</t>
  </si>
  <si>
    <t>水通し水深H=1.70mの場合 OK</t>
  </si>
  <si>
    <t>水通し水深H=1.60mの場合 OUT</t>
  </si>
  <si>
    <t xml:space="preserve">  (5)  余裕高</t>
  </si>
  <si>
    <t>（「「砂防施設設計要領(案)  平成21年3月」P.3-14）</t>
  </si>
  <si>
    <t>　余裕高は、下表の通りとする。</t>
  </si>
  <si>
    <t>設計流量</t>
  </si>
  <si>
    <t>余裕高</t>
  </si>
  <si>
    <r>
      <t>200m</t>
    </r>
    <r>
      <rPr>
        <vertAlign val="superscript"/>
        <sz val="10"/>
        <rFont val="明朝"/>
        <family val="1"/>
      </rPr>
      <t>3</t>
    </r>
    <r>
      <rPr>
        <sz val="10"/>
        <rFont val="明朝"/>
        <family val="1"/>
      </rPr>
      <t>/s未満</t>
    </r>
  </si>
  <si>
    <r>
      <t>200m3/s以上、500m</t>
    </r>
    <r>
      <rPr>
        <vertAlign val="superscript"/>
        <sz val="10"/>
        <rFont val="明朝"/>
        <family val="1"/>
      </rPr>
      <t>3</t>
    </r>
    <r>
      <rPr>
        <sz val="10"/>
        <rFont val="明朝"/>
        <family val="1"/>
      </rPr>
      <t>/s未満</t>
    </r>
  </si>
  <si>
    <r>
      <t>500m</t>
    </r>
    <r>
      <rPr>
        <vertAlign val="superscript"/>
        <sz val="10"/>
        <rFont val="明朝"/>
        <family val="1"/>
      </rPr>
      <t>3</t>
    </r>
    <r>
      <rPr>
        <sz val="10"/>
        <rFont val="明朝"/>
        <family val="1"/>
      </rPr>
      <t>/s以上、2000m</t>
    </r>
    <r>
      <rPr>
        <vertAlign val="superscript"/>
        <sz val="10"/>
        <rFont val="明朝"/>
        <family val="1"/>
      </rPr>
      <t>3</t>
    </r>
    <r>
      <rPr>
        <sz val="10"/>
        <rFont val="明朝"/>
        <family val="1"/>
      </rPr>
      <t>/s未満</t>
    </r>
  </si>
  <si>
    <t>　(6) 設計水深に対する余裕高比</t>
  </si>
  <si>
    <t>　余裕高は渓床勾配によっても変化するものとし、設計水深に対する余裕高比が下記表の値以下とならないようにする。</t>
  </si>
  <si>
    <t>渓床勾配別の設計水深に対する余裕高の比の最低値</t>
  </si>
  <si>
    <t>渓床勾配</t>
  </si>
  <si>
    <t>(余裕高)/(設計水深)</t>
  </si>
  <si>
    <t>1/10以上</t>
  </si>
  <si>
    <t>1/10～1/30</t>
  </si>
  <si>
    <t>1/30～1/50</t>
  </si>
  <si>
    <t>1/50～1/70</t>
  </si>
  <si>
    <t>余裕高</t>
  </si>
  <si>
    <t>設計水深</t>
  </si>
  <si>
    <t>/</t>
  </si>
  <si>
    <t>=</t>
  </si>
  <si>
    <t>&lt;</t>
  </si>
  <si>
    <t>OUT</t>
  </si>
  <si>
    <t>/</t>
  </si>
  <si>
    <t>≧</t>
  </si>
  <si>
    <t>OK</t>
  </si>
  <si>
    <t>　(7) 水通し壁高の決定</t>
  </si>
  <si>
    <t>①</t>
  </si>
  <si>
    <t>土砂含有を考慮した流量に対する越流水深+余裕高</t>
  </si>
  <si>
    <t>m</t>
  </si>
  <si>
    <t>②</t>
  </si>
  <si>
    <t>③</t>
  </si>
  <si>
    <t>　水通し壁高は下記の①～③の値の内、最も大きい値とする。</t>
  </si>
  <si>
    <t>※1.70+1.90</t>
  </si>
  <si>
    <r>
      <t>　本堰堤の</t>
    </r>
    <r>
      <rPr>
        <b/>
        <u val="double"/>
        <sz val="10"/>
        <color indexed="10"/>
        <rFont val="明朝"/>
        <family val="1"/>
      </rPr>
      <t>余裕高は余裕高比0.5以上となる 1.9m とする。</t>
    </r>
  </si>
  <si>
    <t>渓床勾配 1/9.7</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</si>
</sst>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 &quot;&quot; )&quot;"/>
    <numFmt numFmtId="179" formatCode="&quot;/( &quot;0&quot; )&quot;"/>
    <numFmt numFmtId="180" formatCode="&quot;× &quot;0.00"/>
    <numFmt numFmtId="181" formatCode="&quot;× &quot;0"/>
    <numFmt numFmtId="182" formatCode="&quot;1/&quot;0"/>
    <numFmt numFmtId="183" formatCode="#,##0.0;[Red]\-#,##0.0"/>
    <numFmt numFmtId="184" formatCode="0.00_);[Red]\(0.00\)"/>
    <numFmt numFmtId="185" formatCode="#,##0.000;[Red]\-#,##0.000"/>
    <numFmt numFmtId="186" formatCode="&quot;× &quot;0.0"/>
    <numFmt numFmtId="187" formatCode="&quot;× &quot;0.000"/>
    <numFmt numFmtId="188" formatCode="0.0000"/>
    <numFmt numFmtId="189" formatCode="0.00000"/>
    <numFmt numFmtId="190" formatCode="0.000000"/>
    <numFmt numFmtId="191" formatCode="0_);[Red]\(0\)"/>
    <numFmt numFmtId="192" formatCode="0.0_);[Red]\(0.0\)"/>
    <numFmt numFmtId="193" formatCode="&quot;1:&quot;0.0"/>
    <numFmt numFmtId="194" formatCode="#,##0.000;\-#,##0.000"/>
    <numFmt numFmtId="195" formatCode="#\ ?/100"/>
    <numFmt numFmtId="196" formatCode="#,##0.0;\-#,##0.0"/>
    <numFmt numFmtId="197" formatCode="#,##0.0_);[Red]\(#,##0.0\)"/>
    <numFmt numFmtId="198" formatCode="#,##0_);[Red]\(#,##0\)"/>
    <numFmt numFmtId="199" formatCode="&quot;tan&quot;0.00&quot;ﾟ&quot;"/>
    <numFmt numFmtId="200" formatCode="&quot;tan&quot;0&quot;ﾟ&quot;"/>
    <numFmt numFmtId="201" formatCode="0.00_ "/>
    <numFmt numFmtId="202" formatCode="0.00&quot;m&quot;"/>
    <numFmt numFmtId="203" formatCode="0.0&quot;m&quot;"/>
    <numFmt numFmtId="204" formatCode="&quot;+  &quot;0.00"/>
    <numFmt numFmtId="205" formatCode="&quot;1:&quot;0.00"/>
    <numFmt numFmtId="206" formatCode="0.000_ "/>
    <numFmt numFmtId="207" formatCode="&quot;Bda= &quot;0.000"/>
    <numFmt numFmtId="208" formatCode="&quot;Dd= &quot;0.000"/>
    <numFmt numFmtId="209" formatCode="&quot;z = &quot;0.000"/>
    <numFmt numFmtId="210" formatCode="0.000_);[Red]\(0.000\)"/>
    <numFmt numFmtId="211" formatCode="0.00000_ "/>
    <numFmt numFmtId="212" formatCode="0.0000_ "/>
    <numFmt numFmtId="213" formatCode="0.000000_ "/>
    <numFmt numFmtId="214" formatCode="0.0000000_ "/>
    <numFmt numFmtId="215" formatCode="&quot;B1 = &quot;0.00"/>
    <numFmt numFmtId="216" formatCode="&quot;Dd = &quot;0.00"/>
    <numFmt numFmtId="217" formatCode="&quot;Dd = &quot;0.000"/>
    <numFmt numFmtId="218" formatCode="&quot;I=1/&quot;0"/>
    <numFmt numFmtId="219" formatCode="0.0000000"/>
    <numFmt numFmtId="220" formatCode="&quot;I=1/&quot;0.0"/>
    <numFmt numFmtId="221" formatCode="0.0_ "/>
  </numFmts>
  <fonts count="62">
    <font>
      <sz val="14"/>
      <name val="明朝"/>
      <family val="1"/>
    </font>
    <font>
      <b/>
      <sz val="14"/>
      <name val="明朝"/>
      <family val="1"/>
    </font>
    <font>
      <i/>
      <sz val="14"/>
      <name val="明朝"/>
      <family val="1"/>
    </font>
    <font>
      <b/>
      <i/>
      <sz val="14"/>
      <name val="明朝"/>
      <family val="1"/>
    </font>
    <font>
      <sz val="7"/>
      <name val="ＭＳ Ｐ明朝"/>
      <family val="1"/>
    </font>
    <font>
      <sz val="10"/>
      <name val="ＭＳ 明朝"/>
      <family val="1"/>
    </font>
    <font>
      <sz val="7"/>
      <name val="明朝"/>
      <family val="1"/>
    </font>
    <font>
      <sz val="10.5"/>
      <name val="ＭＳ 明朝"/>
      <family val="1"/>
    </font>
    <font>
      <vertAlign val="subscript"/>
      <sz val="10.5"/>
      <name val="ＭＳ 明朝"/>
      <family val="1"/>
    </font>
    <font>
      <sz val="11"/>
      <name val="ＭＳ ゴシック"/>
      <family val="3"/>
    </font>
    <font>
      <sz val="9"/>
      <name val="ＭＳ 明朝"/>
      <family val="1"/>
    </font>
    <font>
      <sz val="10"/>
      <name val="ＭＳ ゴシック"/>
      <family val="3"/>
    </font>
    <font>
      <vertAlign val="superscript"/>
      <sz val="10"/>
      <name val="ＭＳ 明朝"/>
      <family val="1"/>
    </font>
    <font>
      <vertAlign val="subscript"/>
      <sz val="10"/>
      <name val="ＭＳ 明朝"/>
      <family val="1"/>
    </font>
    <font>
      <sz val="11"/>
      <name val="ＭＳ 明朝"/>
      <family val="1"/>
    </font>
    <font>
      <sz val="10"/>
      <color indexed="10"/>
      <name val="ＭＳ 明朝"/>
      <family val="1"/>
    </font>
    <font>
      <sz val="10"/>
      <name val="明朝"/>
      <family val="1"/>
    </font>
    <font>
      <sz val="10"/>
      <color indexed="10"/>
      <name val="明朝"/>
      <family val="1"/>
    </font>
    <font>
      <sz val="6"/>
      <name val="ＭＳ 明朝"/>
      <family val="1"/>
    </font>
    <font>
      <b/>
      <sz val="10"/>
      <name val="ＭＳ 明朝"/>
      <family val="1"/>
    </font>
    <font>
      <b/>
      <u val="double"/>
      <sz val="10"/>
      <color indexed="10"/>
      <name val="明朝"/>
      <family val="1"/>
    </font>
    <font>
      <u val="single"/>
      <sz val="14"/>
      <color indexed="12"/>
      <name val="明朝"/>
      <family val="1"/>
    </font>
    <font>
      <u val="single"/>
      <sz val="14"/>
      <color indexed="36"/>
      <name val="明朝"/>
      <family val="1"/>
    </font>
    <font>
      <u val="double"/>
      <sz val="10"/>
      <color indexed="10"/>
      <name val="明朝"/>
      <family val="1"/>
    </font>
    <font>
      <sz val="10.5"/>
      <name val="ＭＳ ゴシック"/>
      <family val="3"/>
    </font>
    <font>
      <sz val="10.5"/>
      <name val="明朝"/>
      <family val="1"/>
    </font>
    <font>
      <vertAlign val="superscript"/>
      <sz val="10"/>
      <name val="明朝"/>
      <family val="1"/>
    </font>
    <font>
      <sz val="10.5"/>
      <color indexed="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double"/>
    </border>
    <border>
      <left style="dashed"/>
      <right>
        <color indexed="63"/>
      </right>
      <top style="dashed"/>
      <bottom>
        <color indexed="63"/>
      </bottom>
    </border>
    <border>
      <left style="dashed"/>
      <right>
        <color indexed="63"/>
      </right>
      <top>
        <color indexed="63"/>
      </top>
      <bottom style="dashed"/>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0" fontId="60" fillId="31" borderId="4" applyNumberFormat="0" applyAlignment="0" applyProtection="0"/>
    <xf numFmtId="39" fontId="14" fillId="0" borderId="0">
      <alignment/>
      <protection/>
    </xf>
    <xf numFmtId="0" fontId="22" fillId="0" borderId="0" applyNumberFormat="0" applyFill="0" applyBorder="0" applyAlignment="0" applyProtection="0"/>
    <xf numFmtId="0" fontId="61" fillId="32" borderId="0" applyNumberFormat="0" applyBorder="0" applyAlignment="0" applyProtection="0"/>
  </cellStyleXfs>
  <cellXfs count="133">
    <xf numFmtId="0" fontId="0" fillId="0" borderId="0" xfId="0"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right"/>
    </xf>
    <xf numFmtId="0" fontId="9" fillId="0" borderId="0" xfId="0" applyFont="1" applyAlignment="1">
      <alignment/>
    </xf>
    <xf numFmtId="0" fontId="11" fillId="0" borderId="0" xfId="0" applyFont="1" applyAlignment="1">
      <alignment/>
    </xf>
    <xf numFmtId="0" fontId="5" fillId="0" borderId="0" xfId="0" applyFont="1" applyAlignment="1">
      <alignment horizontal="left"/>
    </xf>
    <xf numFmtId="176" fontId="5" fillId="0" borderId="0" xfId="0" applyNumberFormat="1" applyFont="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Border="1" applyAlignment="1">
      <alignment/>
    </xf>
    <xf numFmtId="0" fontId="13" fillId="0" borderId="0" xfId="0" applyFont="1" applyAlignment="1">
      <alignment horizontal="right"/>
    </xf>
    <xf numFmtId="56" fontId="13" fillId="0" borderId="0" xfId="0" applyNumberFormat="1" applyFont="1" applyAlignment="1" quotePrefix="1">
      <alignment horizontal="left"/>
    </xf>
    <xf numFmtId="2" fontId="5" fillId="0" borderId="0" xfId="0" applyNumberFormat="1" applyFont="1" applyAlignment="1">
      <alignment horizontal="center"/>
    </xf>
    <xf numFmtId="0" fontId="5" fillId="0" borderId="0" xfId="0" applyFont="1" applyAlignment="1">
      <alignment horizontal="center" vertical="center"/>
    </xf>
    <xf numFmtId="192" fontId="5" fillId="0" borderId="0" xfId="0" applyNumberFormat="1" applyFont="1" applyAlignment="1">
      <alignment horizontal="center"/>
    </xf>
    <xf numFmtId="0" fontId="0" fillId="0" borderId="0" xfId="0" applyFont="1" applyAlignment="1">
      <alignment horizontal="left" vertical="top"/>
    </xf>
    <xf numFmtId="39" fontId="10" fillId="0" borderId="0" xfId="59" applyFont="1" quotePrefix="1">
      <alignment/>
      <protection/>
    </xf>
    <xf numFmtId="176" fontId="5" fillId="0" borderId="0" xfId="0" applyNumberFormat="1" applyFont="1" applyAlignment="1">
      <alignment horizontal="right"/>
    </xf>
    <xf numFmtId="177" fontId="5" fillId="0" borderId="0" xfId="0" applyNumberFormat="1" applyFont="1" applyAlignment="1">
      <alignment horizontal="right"/>
    </xf>
    <xf numFmtId="2" fontId="5" fillId="0" borderId="0" xfId="0" applyNumberFormat="1" applyFont="1" applyAlignment="1">
      <alignment horizontal="right"/>
    </xf>
    <xf numFmtId="0" fontId="5" fillId="0" borderId="0" xfId="0" applyFont="1" applyAlignment="1" quotePrefix="1">
      <alignment/>
    </xf>
    <xf numFmtId="0" fontId="5" fillId="0" borderId="0" xfId="0" applyFont="1" applyAlignment="1">
      <alignment horizontal="left" vertical="center"/>
    </xf>
    <xf numFmtId="0" fontId="5" fillId="0" borderId="0" xfId="0" applyFont="1" applyBorder="1" applyAlignment="1">
      <alignment horizontal="center"/>
    </xf>
    <xf numFmtId="201" fontId="5" fillId="0" borderId="0" xfId="0" applyNumberFormat="1" applyFont="1" applyAlignment="1">
      <alignment horizontal="center"/>
    </xf>
    <xf numFmtId="39" fontId="5" fillId="0" borderId="0" xfId="59" applyFont="1" quotePrefix="1">
      <alignment/>
      <protection/>
    </xf>
    <xf numFmtId="0" fontId="16" fillId="0" borderId="0" xfId="0" applyFont="1" applyAlignment="1">
      <alignment/>
    </xf>
    <xf numFmtId="0" fontId="17"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horizontal="left" vertical="center" wrapText="1"/>
    </xf>
    <xf numFmtId="2" fontId="5" fillId="0" borderId="0" xfId="0" applyNumberFormat="1" applyFont="1" applyAlignment="1">
      <alignment horizontal="center" vertical="center" wrapText="1"/>
    </xf>
    <xf numFmtId="0" fontId="5" fillId="0" borderId="0" xfId="0" applyFont="1" applyBorder="1" applyAlignment="1">
      <alignment vertical="center"/>
    </xf>
    <xf numFmtId="0" fontId="16" fillId="0" borderId="0" xfId="0" applyFont="1" applyFill="1" applyAlignment="1">
      <alignment horizontal="center" vertical="center" wrapText="1"/>
    </xf>
    <xf numFmtId="206" fontId="5" fillId="0" borderId="0" xfId="0" applyNumberFormat="1" applyFont="1" applyAlignment="1">
      <alignment horizontal="center"/>
    </xf>
    <xf numFmtId="0" fontId="5" fillId="0" borderId="0" xfId="0" applyFont="1" applyBorder="1" applyAlignment="1">
      <alignment horizontal="center" vertical="center"/>
    </xf>
    <xf numFmtId="206" fontId="5" fillId="0" borderId="0" xfId="0" applyNumberFormat="1" applyFont="1" applyBorder="1" applyAlignment="1">
      <alignment horizontal="center" vertical="center"/>
    </xf>
    <xf numFmtId="206" fontId="5" fillId="0" borderId="0" xfId="0" applyNumberFormat="1" applyFont="1" applyAlignment="1">
      <alignment horizontal="center" vertical="center"/>
    </xf>
    <xf numFmtId="56" fontId="5" fillId="0" borderId="0" xfId="0" applyNumberFormat="1" applyFont="1" applyAlignment="1" quotePrefix="1">
      <alignment horizontal="center"/>
    </xf>
    <xf numFmtId="210" fontId="5" fillId="0" borderId="0" xfId="0" applyNumberFormat="1" applyFont="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12" fillId="0" borderId="0" xfId="0" applyFont="1" applyBorder="1" applyAlignment="1" quotePrefix="1">
      <alignment horizontal="right" vertical="top"/>
    </xf>
    <xf numFmtId="0" fontId="5" fillId="0" borderId="0" xfId="0" applyFont="1" applyBorder="1" applyAlignment="1">
      <alignment horizontal="center" vertical="top"/>
    </xf>
    <xf numFmtId="0" fontId="5" fillId="0" borderId="0" xfId="0" applyFont="1" applyAlignment="1">
      <alignment vertical="top"/>
    </xf>
    <xf numFmtId="0" fontId="19" fillId="0" borderId="14" xfId="0" applyFont="1" applyBorder="1" applyAlignment="1">
      <alignment/>
    </xf>
    <xf numFmtId="47" fontId="5" fillId="0" borderId="15" xfId="0" applyNumberFormat="1" applyFont="1" applyBorder="1" applyAlignment="1" quotePrefix="1">
      <alignment textRotation="150"/>
    </xf>
    <xf numFmtId="47" fontId="5" fillId="0" borderId="10" xfId="0" applyNumberFormat="1" applyFont="1" applyBorder="1" applyAlignment="1" quotePrefix="1">
      <alignment textRotation="150"/>
    </xf>
    <xf numFmtId="47" fontId="5" fillId="0" borderId="16" xfId="0" applyNumberFormat="1" applyFont="1" applyBorder="1" applyAlignment="1" quotePrefix="1">
      <alignment textRotation="150"/>
    </xf>
    <xf numFmtId="47" fontId="5" fillId="0" borderId="12" xfId="0" applyNumberFormat="1" applyFont="1" applyBorder="1" applyAlignment="1" quotePrefix="1">
      <alignment textRotation="150"/>
    </xf>
    <xf numFmtId="2"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horizontal="center"/>
    </xf>
    <xf numFmtId="2" fontId="15" fillId="0" borderId="0" xfId="0" applyNumberFormat="1" applyFont="1" applyAlignment="1">
      <alignment horizontal="center" vertical="center" wrapText="1"/>
    </xf>
    <xf numFmtId="0" fontId="20" fillId="0" borderId="0" xfId="0" applyFont="1" applyAlignment="1">
      <alignment/>
    </xf>
    <xf numFmtId="0" fontId="23" fillId="0" borderId="0" xfId="0" applyFont="1" applyAlignment="1">
      <alignment horizontal="left" vertical="top"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3" fillId="0" borderId="0" xfId="0" applyFont="1" applyAlignment="1" quotePrefix="1">
      <alignment horizontal="right"/>
    </xf>
    <xf numFmtId="0" fontId="5" fillId="0" borderId="0" xfId="0" applyFont="1" applyAlignment="1" quotePrefix="1">
      <alignment horizontal="left"/>
    </xf>
    <xf numFmtId="2" fontId="5" fillId="0" borderId="18" xfId="0" applyNumberFormat="1" applyFont="1" applyBorder="1" applyAlignment="1">
      <alignment horizontal="center"/>
    </xf>
    <xf numFmtId="201" fontId="5" fillId="0" borderId="18" xfId="0" applyNumberFormat="1" applyFont="1" applyBorder="1" applyAlignment="1">
      <alignment horizontal="right"/>
    </xf>
    <xf numFmtId="176" fontId="5" fillId="0" borderId="20" xfId="0" applyNumberFormat="1" applyFont="1" applyBorder="1" applyAlignment="1">
      <alignment horizontal="center"/>
    </xf>
    <xf numFmtId="201" fontId="5" fillId="0" borderId="21" xfId="0" applyNumberFormat="1" applyFont="1" applyBorder="1" applyAlignment="1">
      <alignment horizontal="right"/>
    </xf>
    <xf numFmtId="0" fontId="5" fillId="0" borderId="22" xfId="0" applyFont="1" applyBorder="1" applyAlignment="1">
      <alignment/>
    </xf>
    <xf numFmtId="0" fontId="5" fillId="0" borderId="23" xfId="0" applyFont="1" applyBorder="1" applyAlignment="1">
      <alignment horizontal="center"/>
    </xf>
    <xf numFmtId="2" fontId="5" fillId="0" borderId="24" xfId="0" applyNumberFormat="1" applyFont="1" applyBorder="1" applyAlignment="1">
      <alignment horizontal="center"/>
    </xf>
    <xf numFmtId="0" fontId="5" fillId="0" borderId="24" xfId="0" applyFont="1" applyBorder="1" applyAlignment="1">
      <alignment horizontal="center"/>
    </xf>
    <xf numFmtId="201" fontId="5" fillId="0" borderId="24" xfId="0" applyNumberFormat="1" applyFont="1" applyBorder="1" applyAlignment="1">
      <alignment horizontal="right"/>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xf>
    <xf numFmtId="0" fontId="5" fillId="0" borderId="29" xfId="0" applyFont="1" applyBorder="1" applyAlignment="1">
      <alignment/>
    </xf>
    <xf numFmtId="176" fontId="5" fillId="0" borderId="29" xfId="0" applyNumberFormat="1" applyFont="1" applyBorder="1" applyAlignment="1">
      <alignment horizontal="center"/>
    </xf>
    <xf numFmtId="0" fontId="5" fillId="0" borderId="30" xfId="0" applyFont="1" applyBorder="1" applyAlignment="1">
      <alignment horizontal="center"/>
    </xf>
    <xf numFmtId="0" fontId="5" fillId="0" borderId="29" xfId="0" applyFont="1" applyBorder="1" applyAlignment="1">
      <alignment horizontal="right"/>
    </xf>
    <xf numFmtId="220" fontId="15" fillId="0" borderId="0" xfId="0" applyNumberFormat="1" applyFont="1" applyAlignment="1">
      <alignment horizontal="center"/>
    </xf>
    <xf numFmtId="0" fontId="24" fillId="0" borderId="0" xfId="0" applyFont="1" applyAlignment="1">
      <alignment/>
    </xf>
    <xf numFmtId="0" fontId="25" fillId="0" borderId="0" xfId="0" applyFont="1" applyAlignment="1">
      <alignment/>
    </xf>
    <xf numFmtId="0" fontId="14" fillId="0" borderId="0" xfId="0" applyFont="1" applyAlignment="1">
      <alignment/>
    </xf>
    <xf numFmtId="0" fontId="5" fillId="0" borderId="0" xfId="0" applyFont="1" applyBorder="1" applyAlignment="1">
      <alignment/>
    </xf>
    <xf numFmtId="201" fontId="15" fillId="0" borderId="0" xfId="0" applyNumberFormat="1" applyFont="1" applyAlignment="1">
      <alignment horizontal="center"/>
    </xf>
    <xf numFmtId="0" fontId="27" fillId="0" borderId="0" xfId="0" applyFont="1" applyAlignment="1">
      <alignment horizontal="left" vertical="top" wrapText="1"/>
    </xf>
    <xf numFmtId="2" fontId="5" fillId="0" borderId="0" xfId="0" applyNumberFormat="1"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209" fontId="15" fillId="0" borderId="0" xfId="0" applyNumberFormat="1" applyFont="1" applyAlignment="1">
      <alignment horizontal="right" vertical="center" textRotation="90"/>
    </xf>
    <xf numFmtId="217" fontId="5" fillId="0" borderId="0" xfId="0" applyNumberFormat="1" applyFont="1" applyAlignment="1">
      <alignment horizontal="right" vertical="center" textRotation="90"/>
    </xf>
    <xf numFmtId="215" fontId="5" fillId="0" borderId="0" xfId="0" applyNumberFormat="1" applyFont="1" applyAlignment="1">
      <alignment horizontal="center"/>
    </xf>
    <xf numFmtId="207" fontId="5" fillId="0" borderId="0" xfId="0" applyNumberFormat="1" applyFont="1" applyAlignment="1">
      <alignment horizont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203" fontId="16" fillId="33" borderId="18" xfId="0" applyNumberFormat="1" applyFont="1" applyFill="1" applyBorder="1" applyAlignment="1">
      <alignment horizontal="center" vertical="center"/>
    </xf>
    <xf numFmtId="203" fontId="16" fillId="33" borderId="20" xfId="0" applyNumberFormat="1" applyFont="1" applyFill="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203" fontId="16" fillId="0" borderId="18" xfId="0" applyNumberFormat="1" applyFont="1" applyBorder="1" applyAlignment="1">
      <alignment horizontal="center" vertical="center"/>
    </xf>
    <xf numFmtId="203" fontId="16" fillId="0" borderId="20"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center" vertical="center"/>
    </xf>
    <xf numFmtId="203" fontId="16" fillId="0" borderId="21" xfId="0" applyNumberFormat="1" applyFont="1" applyBorder="1" applyAlignment="1">
      <alignment horizontal="center" vertical="center"/>
    </xf>
    <xf numFmtId="203" fontId="16" fillId="0" borderId="22" xfId="0" applyNumberFormat="1" applyFont="1" applyBorder="1" applyAlignment="1">
      <alignment horizontal="center" vertical="center"/>
    </xf>
    <xf numFmtId="0" fontId="17" fillId="0" borderId="0" xfId="0" applyFont="1" applyAlignment="1">
      <alignment horizontal="left" vertical="top" wrapText="1"/>
    </xf>
    <xf numFmtId="0" fontId="5" fillId="0" borderId="0" xfId="0" applyFont="1" applyAlignment="1">
      <alignment horizontal="left" vertical="top" wrapText="1"/>
    </xf>
    <xf numFmtId="0" fontId="5" fillId="0" borderId="38" xfId="0" applyFont="1" applyBorder="1" applyAlignment="1">
      <alignment horizontal="center" vertic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33" borderId="23" xfId="0" applyFont="1" applyFill="1" applyBorder="1" applyAlignment="1">
      <alignment horizontal="center"/>
    </xf>
    <xf numFmtId="0" fontId="5" fillId="33" borderId="24" xfId="0" applyFont="1" applyFill="1" applyBorder="1" applyAlignment="1">
      <alignment horizontal="center"/>
    </xf>
    <xf numFmtId="40" fontId="5" fillId="33" borderId="24" xfId="49" applyNumberFormat="1" applyFont="1" applyFill="1" applyBorder="1" applyAlignment="1">
      <alignment horizontal="center"/>
    </xf>
    <xf numFmtId="40" fontId="5" fillId="33" borderId="25" xfId="49" applyNumberFormat="1" applyFont="1" applyFill="1" applyBorder="1" applyAlignment="1">
      <alignment horizontal="center"/>
    </xf>
    <xf numFmtId="0" fontId="17" fillId="0" borderId="0" xfId="0" applyFont="1" applyAlignment="1">
      <alignment horizontal="left" vertical="center" wrapText="1"/>
    </xf>
    <xf numFmtId="0" fontId="5" fillId="0" borderId="17" xfId="0" applyFont="1" applyBorder="1" applyAlignment="1">
      <alignment horizontal="center"/>
    </xf>
    <xf numFmtId="0" fontId="5" fillId="0" borderId="18" xfId="0" applyFont="1" applyBorder="1" applyAlignment="1">
      <alignment horizontal="center"/>
    </xf>
    <xf numFmtId="40" fontId="5" fillId="0" borderId="18" xfId="49" applyNumberFormat="1" applyFont="1" applyBorder="1" applyAlignment="1">
      <alignment horizontal="center"/>
    </xf>
    <xf numFmtId="40" fontId="5" fillId="0" borderId="20" xfId="49" applyNumberFormat="1"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40" fontId="5" fillId="0" borderId="21" xfId="49" applyNumberFormat="1" applyFont="1" applyBorder="1" applyAlignment="1">
      <alignment horizontal="center"/>
    </xf>
    <xf numFmtId="40" fontId="5" fillId="0" borderId="22" xfId="49" applyNumberFormat="1"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_砂防設計_水通断面_昭和川洪水流量～水通断面" xfId="59"/>
    <cellStyle name="Followed Hyperlink"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0</xdr:rowOff>
    </xdr:from>
    <xdr:to>
      <xdr:col>3</xdr:col>
      <xdr:colOff>38100</xdr:colOff>
      <xdr:row>0</xdr:row>
      <xdr:rowOff>0</xdr:rowOff>
    </xdr:to>
    <xdr:sp>
      <xdr:nvSpPr>
        <xdr:cNvPr id="1" name="AutoShape 1"/>
        <xdr:cNvSpPr>
          <a:spLocks/>
        </xdr:cNvSpPr>
      </xdr:nvSpPr>
      <xdr:spPr>
        <a:xfrm>
          <a:off x="1571625" y="0"/>
          <a:ext cx="6381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2" name="AutoShape 2"/>
        <xdr:cNvSpPr>
          <a:spLocks/>
        </xdr:cNvSpPr>
      </xdr:nvSpPr>
      <xdr:spPr>
        <a:xfrm>
          <a:off x="5676900"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276225</xdr:colOff>
      <xdr:row>0</xdr:row>
      <xdr:rowOff>0</xdr:rowOff>
    </xdr:from>
    <xdr:to>
      <xdr:col>3</xdr:col>
      <xdr:colOff>38100</xdr:colOff>
      <xdr:row>0</xdr:row>
      <xdr:rowOff>0</xdr:rowOff>
    </xdr:to>
    <xdr:sp>
      <xdr:nvSpPr>
        <xdr:cNvPr id="3" name="AutoShape 3"/>
        <xdr:cNvSpPr>
          <a:spLocks/>
        </xdr:cNvSpPr>
      </xdr:nvSpPr>
      <xdr:spPr>
        <a:xfrm>
          <a:off x="1571625" y="0"/>
          <a:ext cx="6381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4" name="AutoShape 4"/>
        <xdr:cNvSpPr>
          <a:spLocks/>
        </xdr:cNvSpPr>
      </xdr:nvSpPr>
      <xdr:spPr>
        <a:xfrm>
          <a:off x="5676900"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3</xdr:col>
      <xdr:colOff>0</xdr:colOff>
      <xdr:row>26</xdr:row>
      <xdr:rowOff>0</xdr:rowOff>
    </xdr:to>
    <xdr:sp>
      <xdr:nvSpPr>
        <xdr:cNvPr id="5" name="Line 5"/>
        <xdr:cNvSpPr>
          <a:spLocks/>
        </xdr:cNvSpPr>
      </xdr:nvSpPr>
      <xdr:spPr>
        <a:xfrm>
          <a:off x="1295400" y="4162425"/>
          <a:ext cx="876300" cy="762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22</xdr:row>
      <xdr:rowOff>0</xdr:rowOff>
    </xdr:from>
    <xdr:to>
      <xdr:col>7</xdr:col>
      <xdr:colOff>0</xdr:colOff>
      <xdr:row>26</xdr:row>
      <xdr:rowOff>0</xdr:rowOff>
    </xdr:to>
    <xdr:sp>
      <xdr:nvSpPr>
        <xdr:cNvPr id="6" name="Line 7"/>
        <xdr:cNvSpPr>
          <a:spLocks/>
        </xdr:cNvSpPr>
      </xdr:nvSpPr>
      <xdr:spPr>
        <a:xfrm flipV="1">
          <a:off x="4800600" y="4162425"/>
          <a:ext cx="876300" cy="762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26</xdr:row>
      <xdr:rowOff>0</xdr:rowOff>
    </xdr:from>
    <xdr:to>
      <xdr:col>3</xdr:col>
      <xdr:colOff>0</xdr:colOff>
      <xdr:row>32</xdr:row>
      <xdr:rowOff>0</xdr:rowOff>
    </xdr:to>
    <xdr:sp>
      <xdr:nvSpPr>
        <xdr:cNvPr id="7" name="Line 8"/>
        <xdr:cNvSpPr>
          <a:spLocks/>
        </xdr:cNvSpPr>
      </xdr:nvSpPr>
      <xdr:spPr>
        <a:xfrm>
          <a:off x="2171700" y="4924425"/>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26</xdr:row>
      <xdr:rowOff>0</xdr:rowOff>
    </xdr:from>
    <xdr:to>
      <xdr:col>6</xdr:col>
      <xdr:colOff>0</xdr:colOff>
      <xdr:row>32</xdr:row>
      <xdr:rowOff>0</xdr:rowOff>
    </xdr:to>
    <xdr:sp>
      <xdr:nvSpPr>
        <xdr:cNvPr id="8" name="Line 9"/>
        <xdr:cNvSpPr>
          <a:spLocks/>
        </xdr:cNvSpPr>
      </xdr:nvSpPr>
      <xdr:spPr>
        <a:xfrm>
          <a:off x="4800600" y="4924425"/>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31</xdr:row>
      <xdr:rowOff>0</xdr:rowOff>
    </xdr:from>
    <xdr:to>
      <xdr:col>6</xdr:col>
      <xdr:colOff>0</xdr:colOff>
      <xdr:row>31</xdr:row>
      <xdr:rowOff>0</xdr:rowOff>
    </xdr:to>
    <xdr:sp>
      <xdr:nvSpPr>
        <xdr:cNvPr id="9" name="Line 10"/>
        <xdr:cNvSpPr>
          <a:spLocks/>
        </xdr:cNvSpPr>
      </xdr:nvSpPr>
      <xdr:spPr>
        <a:xfrm>
          <a:off x="2171700" y="5781675"/>
          <a:ext cx="2628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19</xdr:row>
      <xdr:rowOff>0</xdr:rowOff>
    </xdr:from>
    <xdr:to>
      <xdr:col>2</xdr:col>
      <xdr:colOff>0</xdr:colOff>
      <xdr:row>22</xdr:row>
      <xdr:rowOff>0</xdr:rowOff>
    </xdr:to>
    <xdr:sp>
      <xdr:nvSpPr>
        <xdr:cNvPr id="10" name="Line 11"/>
        <xdr:cNvSpPr>
          <a:spLocks/>
        </xdr:cNvSpPr>
      </xdr:nvSpPr>
      <xdr:spPr>
        <a:xfrm>
          <a:off x="1295400" y="36957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19</xdr:row>
      <xdr:rowOff>0</xdr:rowOff>
    </xdr:from>
    <xdr:to>
      <xdr:col>7</xdr:col>
      <xdr:colOff>0</xdr:colOff>
      <xdr:row>22</xdr:row>
      <xdr:rowOff>0</xdr:rowOff>
    </xdr:to>
    <xdr:sp>
      <xdr:nvSpPr>
        <xdr:cNvPr id="11" name="Line 12"/>
        <xdr:cNvSpPr>
          <a:spLocks/>
        </xdr:cNvSpPr>
      </xdr:nvSpPr>
      <xdr:spPr>
        <a:xfrm>
          <a:off x="5676900" y="36957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20</xdr:row>
      <xdr:rowOff>0</xdr:rowOff>
    </xdr:from>
    <xdr:to>
      <xdr:col>7</xdr:col>
      <xdr:colOff>0</xdr:colOff>
      <xdr:row>20</xdr:row>
      <xdr:rowOff>0</xdr:rowOff>
    </xdr:to>
    <xdr:sp>
      <xdr:nvSpPr>
        <xdr:cNvPr id="12" name="Line 13"/>
        <xdr:cNvSpPr>
          <a:spLocks/>
        </xdr:cNvSpPr>
      </xdr:nvSpPr>
      <xdr:spPr>
        <a:xfrm>
          <a:off x="1295400" y="3752850"/>
          <a:ext cx="43815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7</xdr:col>
      <xdr:colOff>0</xdr:colOff>
      <xdr:row>22</xdr:row>
      <xdr:rowOff>0</xdr:rowOff>
    </xdr:to>
    <xdr:sp>
      <xdr:nvSpPr>
        <xdr:cNvPr id="13" name="Line 14"/>
        <xdr:cNvSpPr>
          <a:spLocks/>
        </xdr:cNvSpPr>
      </xdr:nvSpPr>
      <xdr:spPr>
        <a:xfrm>
          <a:off x="1295400" y="4162425"/>
          <a:ext cx="438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22</xdr:row>
      <xdr:rowOff>0</xdr:rowOff>
    </xdr:from>
    <xdr:to>
      <xdr:col>5</xdr:col>
      <xdr:colOff>0</xdr:colOff>
      <xdr:row>26</xdr:row>
      <xdr:rowOff>0</xdr:rowOff>
    </xdr:to>
    <xdr:sp>
      <xdr:nvSpPr>
        <xdr:cNvPr id="14" name="Line 15"/>
        <xdr:cNvSpPr>
          <a:spLocks/>
        </xdr:cNvSpPr>
      </xdr:nvSpPr>
      <xdr:spPr>
        <a:xfrm>
          <a:off x="3924300" y="4162425"/>
          <a:ext cx="0" cy="7620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504825</xdr:colOff>
      <xdr:row>10</xdr:row>
      <xdr:rowOff>0</xdr:rowOff>
    </xdr:from>
    <xdr:to>
      <xdr:col>3</xdr:col>
      <xdr:colOff>542925</xdr:colOff>
      <xdr:row>11</xdr:row>
      <xdr:rowOff>0</xdr:rowOff>
    </xdr:to>
    <xdr:sp>
      <xdr:nvSpPr>
        <xdr:cNvPr id="15" name="Line 16"/>
        <xdr:cNvSpPr>
          <a:spLocks/>
        </xdr:cNvSpPr>
      </xdr:nvSpPr>
      <xdr:spPr>
        <a:xfrm flipV="1">
          <a:off x="2676525" y="1847850"/>
          <a:ext cx="476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542925</xdr:colOff>
      <xdr:row>10</xdr:row>
      <xdr:rowOff>0</xdr:rowOff>
    </xdr:from>
    <xdr:to>
      <xdr:col>4</xdr:col>
      <xdr:colOff>371475</xdr:colOff>
      <xdr:row>10</xdr:row>
      <xdr:rowOff>0</xdr:rowOff>
    </xdr:to>
    <xdr:sp>
      <xdr:nvSpPr>
        <xdr:cNvPr id="16" name="Line 17"/>
        <xdr:cNvSpPr>
          <a:spLocks/>
        </xdr:cNvSpPr>
      </xdr:nvSpPr>
      <xdr:spPr>
        <a:xfrm>
          <a:off x="2714625" y="18478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476250</xdr:colOff>
      <xdr:row>10</xdr:row>
      <xdr:rowOff>133350</xdr:rowOff>
    </xdr:from>
    <xdr:to>
      <xdr:col>3</xdr:col>
      <xdr:colOff>504825</xdr:colOff>
      <xdr:row>11</xdr:row>
      <xdr:rowOff>0</xdr:rowOff>
    </xdr:to>
    <xdr:sp>
      <xdr:nvSpPr>
        <xdr:cNvPr id="17" name="Line 18"/>
        <xdr:cNvSpPr>
          <a:spLocks/>
        </xdr:cNvSpPr>
      </xdr:nvSpPr>
      <xdr:spPr>
        <a:xfrm flipH="1" flipV="1">
          <a:off x="2647950" y="1981200"/>
          <a:ext cx="190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29</xdr:row>
      <xdr:rowOff>0</xdr:rowOff>
    </xdr:from>
    <xdr:to>
      <xdr:col>6</xdr:col>
      <xdr:colOff>0</xdr:colOff>
      <xdr:row>29</xdr:row>
      <xdr:rowOff>0</xdr:rowOff>
    </xdr:to>
    <xdr:sp>
      <xdr:nvSpPr>
        <xdr:cNvPr id="18" name="Line 6"/>
        <xdr:cNvSpPr>
          <a:spLocks/>
        </xdr:cNvSpPr>
      </xdr:nvSpPr>
      <xdr:spPr>
        <a:xfrm>
          <a:off x="2171700" y="5438775"/>
          <a:ext cx="26289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26</xdr:row>
      <xdr:rowOff>0</xdr:rowOff>
    </xdr:from>
    <xdr:to>
      <xdr:col>3</xdr:col>
      <xdr:colOff>0</xdr:colOff>
      <xdr:row>28</xdr:row>
      <xdr:rowOff>171450</xdr:rowOff>
    </xdr:to>
    <xdr:sp>
      <xdr:nvSpPr>
        <xdr:cNvPr id="19" name="直線コネクタ 2"/>
        <xdr:cNvSpPr>
          <a:spLocks/>
        </xdr:cNvSpPr>
      </xdr:nvSpPr>
      <xdr:spPr>
        <a:xfrm flipV="1">
          <a:off x="2171700" y="4924425"/>
          <a:ext cx="0" cy="5143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6</xdr:col>
      <xdr:colOff>0</xdr:colOff>
      <xdr:row>26</xdr:row>
      <xdr:rowOff>0</xdr:rowOff>
    </xdr:from>
    <xdr:to>
      <xdr:col>6</xdr:col>
      <xdr:colOff>0</xdr:colOff>
      <xdr:row>29</xdr:row>
      <xdr:rowOff>0</xdr:rowOff>
    </xdr:to>
    <xdr:sp>
      <xdr:nvSpPr>
        <xdr:cNvPr id="20" name="直線コネクタ 41"/>
        <xdr:cNvSpPr>
          <a:spLocks/>
        </xdr:cNvSpPr>
      </xdr:nvSpPr>
      <xdr:spPr>
        <a:xfrm flipV="1">
          <a:off x="4800600" y="4924425"/>
          <a:ext cx="0" cy="5143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4</xdr:col>
      <xdr:colOff>771525</xdr:colOff>
      <xdr:row>26</xdr:row>
      <xdr:rowOff>0</xdr:rowOff>
    </xdr:from>
    <xdr:to>
      <xdr:col>6</xdr:col>
      <xdr:colOff>0</xdr:colOff>
      <xdr:row>26</xdr:row>
      <xdr:rowOff>0</xdr:rowOff>
    </xdr:to>
    <xdr:sp>
      <xdr:nvSpPr>
        <xdr:cNvPr id="21" name="直線コネクタ 9"/>
        <xdr:cNvSpPr>
          <a:spLocks/>
        </xdr:cNvSpPr>
      </xdr:nvSpPr>
      <xdr:spPr>
        <a:xfrm flipH="1">
          <a:off x="3819525" y="4924425"/>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4</xdr:col>
      <xdr:colOff>876300</xdr:colOff>
      <xdr:row>25</xdr:row>
      <xdr:rowOff>171450</xdr:rowOff>
    </xdr:from>
    <xdr:to>
      <xdr:col>4</xdr:col>
      <xdr:colOff>876300</xdr:colOff>
      <xdr:row>29</xdr:row>
      <xdr:rowOff>19050</xdr:rowOff>
    </xdr:to>
    <xdr:sp>
      <xdr:nvSpPr>
        <xdr:cNvPr id="22" name="Line 15"/>
        <xdr:cNvSpPr>
          <a:spLocks/>
        </xdr:cNvSpPr>
      </xdr:nvSpPr>
      <xdr:spPr>
        <a:xfrm flipH="1">
          <a:off x="3924300" y="4924425"/>
          <a:ext cx="0" cy="533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0</xdr:rowOff>
    </xdr:from>
    <xdr:to>
      <xdr:col>3</xdr:col>
      <xdr:colOff>38100</xdr:colOff>
      <xdr:row>0</xdr:row>
      <xdr:rowOff>0</xdr:rowOff>
    </xdr:to>
    <xdr:sp>
      <xdr:nvSpPr>
        <xdr:cNvPr id="1" name="AutoShape 1"/>
        <xdr:cNvSpPr>
          <a:spLocks/>
        </xdr:cNvSpPr>
      </xdr:nvSpPr>
      <xdr:spPr>
        <a:xfrm>
          <a:off x="1114425" y="0"/>
          <a:ext cx="1714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2" name="AutoShape 2"/>
        <xdr:cNvSpPr>
          <a:spLocks/>
        </xdr:cNvSpPr>
      </xdr:nvSpPr>
      <xdr:spPr>
        <a:xfrm>
          <a:off x="3895725"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276225</xdr:colOff>
      <xdr:row>0</xdr:row>
      <xdr:rowOff>0</xdr:rowOff>
    </xdr:from>
    <xdr:to>
      <xdr:col>3</xdr:col>
      <xdr:colOff>38100</xdr:colOff>
      <xdr:row>0</xdr:row>
      <xdr:rowOff>0</xdr:rowOff>
    </xdr:to>
    <xdr:sp>
      <xdr:nvSpPr>
        <xdr:cNvPr id="3" name="AutoShape 3"/>
        <xdr:cNvSpPr>
          <a:spLocks/>
        </xdr:cNvSpPr>
      </xdr:nvSpPr>
      <xdr:spPr>
        <a:xfrm>
          <a:off x="1114425" y="0"/>
          <a:ext cx="1714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4" name="AutoShape 4"/>
        <xdr:cNvSpPr>
          <a:spLocks/>
        </xdr:cNvSpPr>
      </xdr:nvSpPr>
      <xdr:spPr>
        <a:xfrm>
          <a:off x="3895725"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752475</xdr:colOff>
      <xdr:row>41</xdr:row>
      <xdr:rowOff>0</xdr:rowOff>
    </xdr:from>
    <xdr:to>
      <xdr:col>5</xdr:col>
      <xdr:colOff>0</xdr:colOff>
      <xdr:row>45</xdr:row>
      <xdr:rowOff>0</xdr:rowOff>
    </xdr:to>
    <xdr:sp>
      <xdr:nvSpPr>
        <xdr:cNvPr id="5" name="Line 27"/>
        <xdr:cNvSpPr>
          <a:spLocks/>
        </xdr:cNvSpPr>
      </xdr:nvSpPr>
      <xdr:spPr>
        <a:xfrm>
          <a:off x="2000250" y="6276975"/>
          <a:ext cx="48577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45</xdr:row>
      <xdr:rowOff>0</xdr:rowOff>
    </xdr:from>
    <xdr:to>
      <xdr:col>8</xdr:col>
      <xdr:colOff>0</xdr:colOff>
      <xdr:row>45</xdr:row>
      <xdr:rowOff>0</xdr:rowOff>
    </xdr:to>
    <xdr:sp>
      <xdr:nvSpPr>
        <xdr:cNvPr id="6" name="Line 28"/>
        <xdr:cNvSpPr>
          <a:spLocks/>
        </xdr:cNvSpPr>
      </xdr:nvSpPr>
      <xdr:spPr>
        <a:xfrm>
          <a:off x="2486025" y="7077075"/>
          <a:ext cx="2286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41</xdr:row>
      <xdr:rowOff>0</xdr:rowOff>
    </xdr:from>
    <xdr:to>
      <xdr:col>9</xdr:col>
      <xdr:colOff>123825</xdr:colOff>
      <xdr:row>45</xdr:row>
      <xdr:rowOff>0</xdr:rowOff>
    </xdr:to>
    <xdr:sp>
      <xdr:nvSpPr>
        <xdr:cNvPr id="7" name="Line 29"/>
        <xdr:cNvSpPr>
          <a:spLocks/>
        </xdr:cNvSpPr>
      </xdr:nvSpPr>
      <xdr:spPr>
        <a:xfrm flipV="1">
          <a:off x="4772025" y="6276975"/>
          <a:ext cx="48577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104775</xdr:colOff>
      <xdr:row>42</xdr:row>
      <xdr:rowOff>0</xdr:rowOff>
    </xdr:from>
    <xdr:to>
      <xdr:col>8</xdr:col>
      <xdr:colOff>238125</xdr:colOff>
      <xdr:row>42</xdr:row>
      <xdr:rowOff>0</xdr:rowOff>
    </xdr:to>
    <xdr:sp>
      <xdr:nvSpPr>
        <xdr:cNvPr id="8" name="Line 30"/>
        <xdr:cNvSpPr>
          <a:spLocks/>
        </xdr:cNvSpPr>
      </xdr:nvSpPr>
      <xdr:spPr>
        <a:xfrm>
          <a:off x="2228850" y="64770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333375</xdr:colOff>
      <xdr:row>42</xdr:row>
      <xdr:rowOff>0</xdr:rowOff>
    </xdr:from>
    <xdr:to>
      <xdr:col>3</xdr:col>
      <xdr:colOff>742950</xdr:colOff>
      <xdr:row>42</xdr:row>
      <xdr:rowOff>0</xdr:rowOff>
    </xdr:to>
    <xdr:sp>
      <xdr:nvSpPr>
        <xdr:cNvPr id="9" name="Line 31"/>
        <xdr:cNvSpPr>
          <a:spLocks/>
        </xdr:cNvSpPr>
      </xdr:nvSpPr>
      <xdr:spPr>
        <a:xfrm flipH="1">
          <a:off x="1171575" y="64770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352425</xdr:colOff>
      <xdr:row>45</xdr:row>
      <xdr:rowOff>0</xdr:rowOff>
    </xdr:from>
    <xdr:to>
      <xdr:col>4</xdr:col>
      <xdr:colOff>276225</xdr:colOff>
      <xdr:row>45</xdr:row>
      <xdr:rowOff>0</xdr:rowOff>
    </xdr:to>
    <xdr:sp>
      <xdr:nvSpPr>
        <xdr:cNvPr id="10" name="Line 32"/>
        <xdr:cNvSpPr>
          <a:spLocks/>
        </xdr:cNvSpPr>
      </xdr:nvSpPr>
      <xdr:spPr>
        <a:xfrm>
          <a:off x="1190625" y="70770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42</xdr:row>
      <xdr:rowOff>0</xdr:rowOff>
    </xdr:from>
    <xdr:to>
      <xdr:col>3</xdr:col>
      <xdr:colOff>0</xdr:colOff>
      <xdr:row>45</xdr:row>
      <xdr:rowOff>0</xdr:rowOff>
    </xdr:to>
    <xdr:sp>
      <xdr:nvSpPr>
        <xdr:cNvPr id="11" name="Line 33"/>
        <xdr:cNvSpPr>
          <a:spLocks/>
        </xdr:cNvSpPr>
      </xdr:nvSpPr>
      <xdr:spPr>
        <a:xfrm>
          <a:off x="1247775" y="6477000"/>
          <a:ext cx="0" cy="600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45</xdr:row>
      <xdr:rowOff>47625</xdr:rowOff>
    </xdr:from>
    <xdr:to>
      <xdr:col>5</xdr:col>
      <xdr:colOff>0</xdr:colOff>
      <xdr:row>47</xdr:row>
      <xdr:rowOff>47625</xdr:rowOff>
    </xdr:to>
    <xdr:sp>
      <xdr:nvSpPr>
        <xdr:cNvPr id="12" name="Line 34"/>
        <xdr:cNvSpPr>
          <a:spLocks/>
        </xdr:cNvSpPr>
      </xdr:nvSpPr>
      <xdr:spPr>
        <a:xfrm>
          <a:off x="2486025" y="71247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45</xdr:row>
      <xdr:rowOff>38100</xdr:rowOff>
    </xdr:from>
    <xdr:to>
      <xdr:col>8</xdr:col>
      <xdr:colOff>0</xdr:colOff>
      <xdr:row>47</xdr:row>
      <xdr:rowOff>38100</xdr:rowOff>
    </xdr:to>
    <xdr:sp>
      <xdr:nvSpPr>
        <xdr:cNvPr id="13" name="Line 35"/>
        <xdr:cNvSpPr>
          <a:spLocks/>
        </xdr:cNvSpPr>
      </xdr:nvSpPr>
      <xdr:spPr>
        <a:xfrm flipV="1">
          <a:off x="4772025" y="711517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47</xdr:row>
      <xdr:rowOff>0</xdr:rowOff>
    </xdr:from>
    <xdr:to>
      <xdr:col>8</xdr:col>
      <xdr:colOff>0</xdr:colOff>
      <xdr:row>47</xdr:row>
      <xdr:rowOff>0</xdr:rowOff>
    </xdr:to>
    <xdr:sp>
      <xdr:nvSpPr>
        <xdr:cNvPr id="14" name="Line 36"/>
        <xdr:cNvSpPr>
          <a:spLocks/>
        </xdr:cNvSpPr>
      </xdr:nvSpPr>
      <xdr:spPr>
        <a:xfrm>
          <a:off x="2486025" y="7477125"/>
          <a:ext cx="22860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39</xdr:row>
      <xdr:rowOff>152400</xdr:rowOff>
    </xdr:from>
    <xdr:to>
      <xdr:col>4</xdr:col>
      <xdr:colOff>0</xdr:colOff>
      <xdr:row>41</xdr:row>
      <xdr:rowOff>133350</xdr:rowOff>
    </xdr:to>
    <xdr:sp>
      <xdr:nvSpPr>
        <xdr:cNvPr id="15" name="Line 37"/>
        <xdr:cNvSpPr>
          <a:spLocks/>
        </xdr:cNvSpPr>
      </xdr:nvSpPr>
      <xdr:spPr>
        <a:xfrm flipV="1">
          <a:off x="2124075" y="60293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39</xdr:row>
      <xdr:rowOff>161925</xdr:rowOff>
    </xdr:from>
    <xdr:to>
      <xdr:col>9</xdr:col>
      <xdr:colOff>0</xdr:colOff>
      <xdr:row>41</xdr:row>
      <xdr:rowOff>133350</xdr:rowOff>
    </xdr:to>
    <xdr:sp>
      <xdr:nvSpPr>
        <xdr:cNvPr id="16" name="Line 38"/>
        <xdr:cNvSpPr>
          <a:spLocks/>
        </xdr:cNvSpPr>
      </xdr:nvSpPr>
      <xdr:spPr>
        <a:xfrm flipV="1">
          <a:off x="5133975" y="6038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40</xdr:row>
      <xdr:rowOff>0</xdr:rowOff>
    </xdr:from>
    <xdr:to>
      <xdr:col>9</xdr:col>
      <xdr:colOff>0</xdr:colOff>
      <xdr:row>40</xdr:row>
      <xdr:rowOff>0</xdr:rowOff>
    </xdr:to>
    <xdr:sp>
      <xdr:nvSpPr>
        <xdr:cNvPr id="17" name="Line 39"/>
        <xdr:cNvSpPr>
          <a:spLocks/>
        </xdr:cNvSpPr>
      </xdr:nvSpPr>
      <xdr:spPr>
        <a:xfrm>
          <a:off x="2124075" y="6076950"/>
          <a:ext cx="3009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66675</xdr:colOff>
      <xdr:row>42</xdr:row>
      <xdr:rowOff>0</xdr:rowOff>
    </xdr:from>
    <xdr:to>
      <xdr:col>10</xdr:col>
      <xdr:colOff>76200</xdr:colOff>
      <xdr:row>42</xdr:row>
      <xdr:rowOff>0</xdr:rowOff>
    </xdr:to>
    <xdr:sp>
      <xdr:nvSpPr>
        <xdr:cNvPr id="18" name="Line 57"/>
        <xdr:cNvSpPr>
          <a:spLocks/>
        </xdr:cNvSpPr>
      </xdr:nvSpPr>
      <xdr:spPr>
        <a:xfrm>
          <a:off x="5200650" y="64770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76200</xdr:colOff>
      <xdr:row>44</xdr:row>
      <xdr:rowOff>0</xdr:rowOff>
    </xdr:from>
    <xdr:to>
      <xdr:col>10</xdr:col>
      <xdr:colOff>66675</xdr:colOff>
      <xdr:row>44</xdr:row>
      <xdr:rowOff>0</xdr:rowOff>
    </xdr:to>
    <xdr:sp>
      <xdr:nvSpPr>
        <xdr:cNvPr id="19" name="Line 58"/>
        <xdr:cNvSpPr>
          <a:spLocks/>
        </xdr:cNvSpPr>
      </xdr:nvSpPr>
      <xdr:spPr>
        <a:xfrm>
          <a:off x="5210175" y="68770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42</xdr:row>
      <xdr:rowOff>0</xdr:rowOff>
    </xdr:from>
    <xdr:to>
      <xdr:col>10</xdr:col>
      <xdr:colOff>0</xdr:colOff>
      <xdr:row>44</xdr:row>
      <xdr:rowOff>0</xdr:rowOff>
    </xdr:to>
    <xdr:sp>
      <xdr:nvSpPr>
        <xdr:cNvPr id="20" name="Line 59"/>
        <xdr:cNvSpPr>
          <a:spLocks/>
        </xdr:cNvSpPr>
      </xdr:nvSpPr>
      <xdr:spPr>
        <a:xfrm>
          <a:off x="6010275" y="6477000"/>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8"/>
  <sheetViews>
    <sheetView zoomScale="106" zoomScaleNormal="106" zoomScalePageLayoutView="0" workbookViewId="0" topLeftCell="A22">
      <selection activeCell="M35" sqref="M35"/>
    </sheetView>
  </sheetViews>
  <sheetFormatPr defaultColWidth="11.08203125" defaultRowHeight="13.5" customHeight="1"/>
  <cols>
    <col min="1" max="1" width="3.66015625" style="1" customWidth="1"/>
    <col min="2" max="9" width="7.66015625" style="1" customWidth="1"/>
    <col min="10" max="16" width="8.66015625" style="1" customWidth="1"/>
    <col min="17" max="16384" width="11.08203125" style="1" customWidth="1"/>
  </cols>
  <sheetData>
    <row r="1" spans="1:5" ht="13.5" customHeight="1">
      <c r="A1" s="5" t="s">
        <v>34</v>
      </c>
      <c r="E1" s="18" t="s">
        <v>80</v>
      </c>
    </row>
    <row r="3" spans="2:8" ht="13.5" customHeight="1">
      <c r="B3" s="6" t="s">
        <v>37</v>
      </c>
      <c r="F3" s="7"/>
      <c r="H3" s="8"/>
    </row>
    <row r="4" spans="6:8" ht="13.5" customHeight="1">
      <c r="F4" s="7"/>
      <c r="H4" s="8"/>
    </row>
    <row r="5" spans="2:9" ht="18" customHeight="1">
      <c r="B5" s="9"/>
      <c r="D5" s="1" t="s">
        <v>38</v>
      </c>
      <c r="E5" s="10"/>
      <c r="G5" s="55">
        <v>180</v>
      </c>
      <c r="H5" s="1" t="s">
        <v>65</v>
      </c>
      <c r="I5" s="10"/>
    </row>
    <row r="6" spans="7:9" ht="13.5" customHeight="1">
      <c r="G6" s="54"/>
      <c r="I6" s="7"/>
    </row>
    <row r="7" spans="2:9" ht="18" customHeight="1">
      <c r="B7" s="9"/>
      <c r="D7" s="1" t="s">
        <v>39</v>
      </c>
      <c r="E7" s="10"/>
      <c r="G7" s="55">
        <v>600</v>
      </c>
      <c r="H7" s="1" t="s">
        <v>65</v>
      </c>
      <c r="I7" s="10"/>
    </row>
    <row r="8" ht="15" customHeight="1">
      <c r="F8" s="7"/>
    </row>
    <row r="9" spans="2:6" ht="13.5" customHeight="1">
      <c r="B9" s="6" t="s">
        <v>35</v>
      </c>
      <c r="F9" s="7"/>
    </row>
    <row r="10" spans="6:11" ht="13.5" customHeight="1">
      <c r="F10" s="11"/>
      <c r="J10" s="62"/>
      <c r="K10" s="13"/>
    </row>
    <row r="11" spans="2:6" ht="15" customHeight="1">
      <c r="B11" s="9" t="s">
        <v>27</v>
      </c>
      <c r="C11" s="63" t="s">
        <v>86</v>
      </c>
      <c r="E11" s="11"/>
      <c r="F11" s="11"/>
    </row>
    <row r="12" ht="13.5" customHeight="1">
      <c r="L12" s="12"/>
    </row>
    <row r="13" spans="5:8" ht="18" customHeight="1">
      <c r="E13" s="9" t="s">
        <v>25</v>
      </c>
      <c r="F13" s="1" t="s">
        <v>26</v>
      </c>
      <c r="H13" s="1" t="s">
        <v>13</v>
      </c>
    </row>
    <row r="14" spans="5:8" ht="18" customHeight="1">
      <c r="E14" s="9" t="s">
        <v>14</v>
      </c>
      <c r="F14" s="1" t="s">
        <v>1</v>
      </c>
      <c r="H14" s="1" t="s">
        <v>15</v>
      </c>
    </row>
    <row r="15" spans="5:8" ht="18" customHeight="1">
      <c r="E15" s="9" t="s">
        <v>16</v>
      </c>
      <c r="F15" s="1" t="s">
        <v>2</v>
      </c>
      <c r="H15" s="1" t="s">
        <v>17</v>
      </c>
    </row>
    <row r="16" spans="5:8" ht="18" customHeight="1">
      <c r="E16" s="9" t="s">
        <v>18</v>
      </c>
      <c r="F16" s="1" t="s">
        <v>3</v>
      </c>
      <c r="H16" s="1" t="s">
        <v>4</v>
      </c>
    </row>
    <row r="17" spans="5:8" ht="18" customHeight="1">
      <c r="E17" s="9" t="s">
        <v>19</v>
      </c>
      <c r="F17" s="1" t="s">
        <v>5</v>
      </c>
      <c r="H17" s="1" t="s">
        <v>4</v>
      </c>
    </row>
    <row r="18" ht="9.75" customHeight="1"/>
    <row r="19" ht="17.25" customHeight="1">
      <c r="E19" s="10" t="s">
        <v>20</v>
      </c>
    </row>
    <row r="20" ht="4.5" customHeight="1"/>
    <row r="21" ht="17.25" customHeight="1"/>
    <row r="22" ht="15" customHeight="1">
      <c r="E22" s="1" t="s">
        <v>21</v>
      </c>
    </row>
    <row r="23" ht="13.5" customHeight="1">
      <c r="E23" s="1" t="s">
        <v>22</v>
      </c>
    </row>
    <row r="24" ht="19.5" customHeight="1">
      <c r="E24" s="9" t="s">
        <v>23</v>
      </c>
    </row>
    <row r="25" spans="7:9" ht="13.5" customHeight="1">
      <c r="G25" s="9"/>
      <c r="H25" s="10"/>
      <c r="I25" s="53"/>
    </row>
    <row r="26" spans="7:9" ht="13.5" customHeight="1">
      <c r="G26" s="9"/>
      <c r="H26" s="10"/>
      <c r="I26" s="53"/>
    </row>
    <row r="27" spans="7:9" ht="13.5" customHeight="1">
      <c r="G27" s="9"/>
      <c r="H27" s="10"/>
      <c r="I27" s="53"/>
    </row>
    <row r="28" ht="13.5" customHeight="1">
      <c r="E28" s="9" t="s">
        <v>90</v>
      </c>
    </row>
    <row r="29" spans="7:9" ht="13.5" customHeight="1">
      <c r="G29" s="9"/>
      <c r="H29" s="10"/>
      <c r="I29" s="53"/>
    </row>
    <row r="30" spans="7:9" ht="13.5" customHeight="1">
      <c r="G30" s="9"/>
      <c r="H30" s="10"/>
      <c r="I30" s="53"/>
    </row>
    <row r="31" spans="5:9" ht="13.5" customHeight="1">
      <c r="E31" s="10" t="s">
        <v>24</v>
      </c>
      <c r="I31" s="54"/>
    </row>
    <row r="32" ht="4.5" customHeight="1"/>
    <row r="34" ht="13.5" customHeight="1" thickBot="1">
      <c r="B34" s="1" t="s">
        <v>95</v>
      </c>
    </row>
    <row r="35" spans="2:11" ht="19.5" customHeight="1">
      <c r="B35" s="89" t="s">
        <v>94</v>
      </c>
      <c r="C35" s="74" t="s">
        <v>59</v>
      </c>
      <c r="D35" s="74" t="s">
        <v>82</v>
      </c>
      <c r="E35" s="74" t="s">
        <v>6</v>
      </c>
      <c r="F35" s="93" t="s">
        <v>83</v>
      </c>
      <c r="G35" s="74" t="s">
        <v>84</v>
      </c>
      <c r="H35" s="74" t="s">
        <v>85</v>
      </c>
      <c r="I35" s="91" t="s">
        <v>93</v>
      </c>
      <c r="J35" s="10"/>
      <c r="K35" s="10"/>
    </row>
    <row r="36" spans="2:11" ht="19.5" customHeight="1" thickBot="1">
      <c r="B36" s="90"/>
      <c r="C36" s="75" t="s">
        <v>91</v>
      </c>
      <c r="D36" s="75" t="s">
        <v>91</v>
      </c>
      <c r="E36" s="75" t="s">
        <v>91</v>
      </c>
      <c r="F36" s="94"/>
      <c r="G36" s="75" t="s">
        <v>92</v>
      </c>
      <c r="H36" s="75" t="s">
        <v>13</v>
      </c>
      <c r="I36" s="92"/>
      <c r="J36" s="10"/>
      <c r="K36" s="10"/>
    </row>
    <row r="37" spans="2:12" ht="19.5" customHeight="1" thickTop="1">
      <c r="B37" s="69" t="s">
        <v>87</v>
      </c>
      <c r="C37" s="70">
        <v>20</v>
      </c>
      <c r="D37" s="70">
        <v>20</v>
      </c>
      <c r="E37" s="70">
        <v>2</v>
      </c>
      <c r="F37" s="71">
        <v>0.6</v>
      </c>
      <c r="G37" s="71">
        <v>9.8</v>
      </c>
      <c r="H37" s="72">
        <f>2/15*F37*SQRT(2*G37)*(3*C37+2*D37)*E37^(3/2)</f>
        <v>100.18</v>
      </c>
      <c r="I37" s="73"/>
      <c r="J37" s="10"/>
      <c r="K37" s="12"/>
      <c r="L37" s="17"/>
    </row>
    <row r="38" spans="2:12" ht="19.5" customHeight="1">
      <c r="B38" s="59" t="s">
        <v>88</v>
      </c>
      <c r="C38" s="64">
        <v>20</v>
      </c>
      <c r="D38" s="64">
        <f>E38+C38</f>
        <v>21.7</v>
      </c>
      <c r="E38" s="64">
        <v>1.7</v>
      </c>
      <c r="F38" s="60">
        <v>0.6</v>
      </c>
      <c r="G38" s="60">
        <v>9.8</v>
      </c>
      <c r="H38" s="65">
        <f>2/15*F38*SQRT(2*G38)*(3*C38+2*D38)*E38^(3/2)</f>
        <v>81.17</v>
      </c>
      <c r="I38" s="66"/>
      <c r="J38" s="10"/>
      <c r="K38" s="14"/>
      <c r="L38" s="17"/>
    </row>
    <row r="39" spans="2:9" ht="19.5" customHeight="1" thickBot="1">
      <c r="B39" s="61" t="s">
        <v>89</v>
      </c>
      <c r="C39" s="76"/>
      <c r="D39" s="77"/>
      <c r="E39" s="80" t="str">
        <f>IF(F39&gt;H39,"OUT","OK")</f>
        <v>OK</v>
      </c>
      <c r="F39" s="78">
        <f>G5</f>
        <v>180</v>
      </c>
      <c r="G39" s="79" t="str">
        <f>IF(F39&gt;H39,"＞","≦")</f>
        <v>≦</v>
      </c>
      <c r="H39" s="67">
        <f>SUM(H37:H38)</f>
        <v>181.35</v>
      </c>
      <c r="I39" s="68"/>
    </row>
    <row r="40" spans="3:10" ht="18" customHeight="1">
      <c r="C40" s="10"/>
      <c r="D40" s="14"/>
      <c r="F40" s="10"/>
      <c r="G40" s="8"/>
      <c r="J40" s="10"/>
    </row>
    <row r="41" ht="13.5" customHeight="1" thickBot="1">
      <c r="B41" s="1" t="s">
        <v>96</v>
      </c>
    </row>
    <row r="42" spans="2:11" ht="19.5" customHeight="1">
      <c r="B42" s="89" t="s">
        <v>94</v>
      </c>
      <c r="C42" s="74" t="s">
        <v>59</v>
      </c>
      <c r="D42" s="74" t="s">
        <v>82</v>
      </c>
      <c r="E42" s="74" t="s">
        <v>6</v>
      </c>
      <c r="F42" s="93" t="s">
        <v>83</v>
      </c>
      <c r="G42" s="74" t="s">
        <v>84</v>
      </c>
      <c r="H42" s="74" t="s">
        <v>85</v>
      </c>
      <c r="I42" s="91" t="s">
        <v>93</v>
      </c>
      <c r="J42" s="10"/>
      <c r="K42" s="10"/>
    </row>
    <row r="43" spans="2:11" ht="19.5" customHeight="1" thickBot="1">
      <c r="B43" s="90"/>
      <c r="C43" s="75" t="s">
        <v>91</v>
      </c>
      <c r="D43" s="75" t="s">
        <v>91</v>
      </c>
      <c r="E43" s="75" t="s">
        <v>91</v>
      </c>
      <c r="F43" s="94"/>
      <c r="G43" s="75" t="s">
        <v>92</v>
      </c>
      <c r="H43" s="75" t="s">
        <v>13</v>
      </c>
      <c r="I43" s="92"/>
      <c r="J43" s="10"/>
      <c r="K43" s="10"/>
    </row>
    <row r="44" spans="2:12" ht="19.5" customHeight="1" thickTop="1">
      <c r="B44" s="69" t="s">
        <v>87</v>
      </c>
      <c r="C44" s="70">
        <v>20</v>
      </c>
      <c r="D44" s="70">
        <v>20</v>
      </c>
      <c r="E44" s="70">
        <v>2</v>
      </c>
      <c r="F44" s="71">
        <v>0.6</v>
      </c>
      <c r="G44" s="71">
        <v>9.8</v>
      </c>
      <c r="H44" s="72">
        <f>2/15*F44*SQRT(2*G44)*(3*C44+2*D44)*E44^(3/2)</f>
        <v>100.18</v>
      </c>
      <c r="I44" s="73"/>
      <c r="J44" s="10"/>
      <c r="K44" s="12"/>
      <c r="L44" s="17"/>
    </row>
    <row r="45" spans="2:12" ht="19.5" customHeight="1">
      <c r="B45" s="59" t="s">
        <v>88</v>
      </c>
      <c r="C45" s="64">
        <v>20</v>
      </c>
      <c r="D45" s="64">
        <f>E45+C45</f>
        <v>21.6</v>
      </c>
      <c r="E45" s="64">
        <v>1.6</v>
      </c>
      <c r="F45" s="60">
        <v>0.6</v>
      </c>
      <c r="G45" s="60">
        <v>9.8</v>
      </c>
      <c r="H45" s="65">
        <f>2/15*F45*SQRT(2*G45)*(3*C45+2*D45)*E45^(3/2)</f>
        <v>73.97</v>
      </c>
      <c r="I45" s="66"/>
      <c r="J45" s="10"/>
      <c r="K45" s="14"/>
      <c r="L45" s="17"/>
    </row>
    <row r="46" spans="2:9" ht="19.5" customHeight="1" thickBot="1">
      <c r="B46" s="61" t="s">
        <v>89</v>
      </c>
      <c r="C46" s="76"/>
      <c r="D46" s="77"/>
      <c r="E46" s="80" t="str">
        <f>IF(F46&gt;H46,"OUT","OK")</f>
        <v>OUT</v>
      </c>
      <c r="F46" s="78">
        <f>F39</f>
        <v>180</v>
      </c>
      <c r="G46" s="79" t="str">
        <f>IF(F46&gt;H46,"＞","≦")</f>
        <v>＞</v>
      </c>
      <c r="H46" s="67">
        <f>SUM(H44:H45)</f>
        <v>174.15</v>
      </c>
      <c r="I46" s="68"/>
    </row>
    <row r="48" ht="13.5" customHeight="1">
      <c r="H48" s="16"/>
    </row>
  </sheetData>
  <sheetProtection/>
  <mergeCells count="6">
    <mergeCell ref="B35:B36"/>
    <mergeCell ref="I35:I36"/>
    <mergeCell ref="B42:B43"/>
    <mergeCell ref="F42:F43"/>
    <mergeCell ref="I42:I43"/>
    <mergeCell ref="F35:F36"/>
  </mergeCells>
  <printOptions/>
  <pageMargins left="1.1811023622047245" right="0.1968503937007874" top="1.1811023622047245"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01"/>
  <sheetViews>
    <sheetView tabSelected="1" zoomScale="106" zoomScaleNormal="106" zoomScalePageLayoutView="0" workbookViewId="0" topLeftCell="A1">
      <selection activeCell="L97" sqref="L97"/>
    </sheetView>
  </sheetViews>
  <sheetFormatPr defaultColWidth="11.08203125" defaultRowHeight="13.5" customHeight="1"/>
  <cols>
    <col min="1" max="2" width="3.66015625" style="1" customWidth="1"/>
    <col min="3" max="3" width="3.58203125" style="1" customWidth="1"/>
    <col min="4" max="4" width="7.66015625" style="1" customWidth="1"/>
    <col min="5" max="5" width="3.16015625" style="1" customWidth="1"/>
    <col min="6" max="6" width="7.66015625" style="1" customWidth="1"/>
    <col min="7" max="7" width="4.66015625" style="1" customWidth="1"/>
    <col min="8" max="8" width="7.66015625" style="1" customWidth="1"/>
    <col min="9" max="9" width="3.16015625" style="1" customWidth="1"/>
    <col min="10" max="10" width="7.66015625" style="1" customWidth="1"/>
    <col min="11" max="11" width="3.16015625" style="1" customWidth="1"/>
    <col min="12" max="12" width="6.66015625" style="1" customWidth="1"/>
    <col min="13" max="13" width="3.16015625" style="1" customWidth="1"/>
    <col min="14" max="14" width="3.66015625" style="1" customWidth="1"/>
    <col min="15" max="16384" width="11.08203125" style="1" customWidth="1"/>
  </cols>
  <sheetData>
    <row r="1" spans="1:13" ht="15.75" customHeight="1">
      <c r="A1" s="5"/>
      <c r="B1" s="6" t="s">
        <v>36</v>
      </c>
      <c r="C1" s="2"/>
      <c r="D1" s="2"/>
      <c r="I1" s="2"/>
      <c r="J1" s="2"/>
      <c r="K1" s="2"/>
      <c r="L1" s="2"/>
      <c r="M1" s="2"/>
    </row>
    <row r="3" ht="13.5" customHeight="1">
      <c r="C3" s="1" t="s">
        <v>66</v>
      </c>
    </row>
    <row r="4" ht="7.5" customHeight="1"/>
    <row r="5" ht="13.5" customHeight="1">
      <c r="C5" s="1" t="s">
        <v>67</v>
      </c>
    </row>
    <row r="6" ht="7.5" customHeight="1"/>
    <row r="7" ht="13.5" customHeight="1">
      <c r="C7" s="1" t="s">
        <v>68</v>
      </c>
    </row>
    <row r="8" ht="7.5" customHeight="1"/>
    <row r="9" ht="13.5" customHeight="1">
      <c r="C9" s="22" t="str">
        <f>"　下記式より、z="&amp;C42&amp;"mの場合Qspcal≒Qspとなることから、土石流ピーク流量に対する"</f>
        <v>　下記式より、z=4.211mの場合Qspcal≒Qspとなることから、土石流ピーク流量に対する</v>
      </c>
    </row>
    <row r="10" ht="7.5" customHeight="1"/>
    <row r="11" spans="3:8" ht="13.5" customHeight="1" thickBot="1">
      <c r="C11" s="48" t="str">
        <f>"越流水深はzを10cm単位に切り上げた"&amp;ROUNDUP(C42,1)&amp;"mとする。"</f>
        <v>越流水深はzを10cm単位に切り上げた4.3mとする。</v>
      </c>
      <c r="D11" s="48"/>
      <c r="E11" s="48"/>
      <c r="F11" s="48"/>
      <c r="G11" s="48"/>
      <c r="H11" s="48"/>
    </row>
    <row r="12" ht="13.5" customHeight="1" thickTop="1"/>
    <row r="13" spans="2:6" ht="13.5" customHeight="1">
      <c r="B13" s="9" t="s">
        <v>69</v>
      </c>
      <c r="C13" s="10" t="s">
        <v>8</v>
      </c>
      <c r="D13" s="10" t="s">
        <v>51</v>
      </c>
      <c r="E13" s="24" t="s">
        <v>44</v>
      </c>
      <c r="F13" s="10" t="s">
        <v>52</v>
      </c>
    </row>
    <row r="14" ht="7.5" customHeight="1"/>
    <row r="15" spans="3:6" ht="13.5" customHeight="1">
      <c r="C15" s="10" t="s">
        <v>8</v>
      </c>
      <c r="D15" s="34">
        <f>D24</f>
        <v>6.447</v>
      </c>
      <c r="E15" s="24" t="s">
        <v>44</v>
      </c>
      <c r="F15" s="34">
        <f>D30</f>
        <v>93.086</v>
      </c>
    </row>
    <row r="16" spans="3:7" ht="7.5" customHeight="1">
      <c r="C16" s="10"/>
      <c r="D16" s="10"/>
      <c r="E16" s="24"/>
      <c r="F16" s="10"/>
      <c r="G16" s="10"/>
    </row>
    <row r="17" spans="3:11" ht="13.5" customHeight="1">
      <c r="C17" s="10" t="s">
        <v>8</v>
      </c>
      <c r="D17" s="34">
        <f>D15*F15</f>
        <v>600.125</v>
      </c>
      <c r="E17" s="1" t="s">
        <v>65</v>
      </c>
      <c r="F17" s="10"/>
      <c r="G17" s="10" t="s">
        <v>53</v>
      </c>
      <c r="H17" s="10" t="s">
        <v>79</v>
      </c>
      <c r="I17" s="10" t="s">
        <v>8</v>
      </c>
      <c r="J17" s="8">
        <f>J54</f>
        <v>600</v>
      </c>
      <c r="K17" s="1" t="s">
        <v>65</v>
      </c>
    </row>
    <row r="18" spans="3:10" ht="7.5" customHeight="1">
      <c r="C18" s="10"/>
      <c r="D18" s="34"/>
      <c r="F18" s="10"/>
      <c r="G18" s="10"/>
      <c r="H18" s="10"/>
      <c r="I18" s="10"/>
      <c r="J18" s="8"/>
    </row>
    <row r="19" spans="8:12" ht="13.5" customHeight="1">
      <c r="H19" s="45" t="s">
        <v>54</v>
      </c>
      <c r="I19" s="46"/>
      <c r="J19" s="45" t="s">
        <v>55</v>
      </c>
      <c r="K19" s="47"/>
      <c r="L19" s="47"/>
    </row>
    <row r="20" spans="2:10" ht="13.5" customHeight="1">
      <c r="B20" s="15" t="s">
        <v>51</v>
      </c>
      <c r="C20" s="15" t="s">
        <v>8</v>
      </c>
      <c r="D20" s="35">
        <v>1</v>
      </c>
      <c r="E20" s="35" t="s">
        <v>49</v>
      </c>
      <c r="F20" s="15" t="s">
        <v>43</v>
      </c>
      <c r="G20" s="35" t="s">
        <v>46</v>
      </c>
      <c r="H20" s="35" t="s">
        <v>56</v>
      </c>
      <c r="I20" s="35" t="s">
        <v>46</v>
      </c>
      <c r="J20" s="15" t="s">
        <v>57</v>
      </c>
    </row>
    <row r="21" spans="8:11" ht="13.5" customHeight="1">
      <c r="H21" s="45" t="s">
        <v>54</v>
      </c>
      <c r="I21" s="46"/>
      <c r="J21" s="45" t="s">
        <v>55</v>
      </c>
      <c r="K21" s="47"/>
    </row>
    <row r="22" spans="2:10" ht="13.5" customHeight="1">
      <c r="B22" s="15"/>
      <c r="C22" s="15" t="s">
        <v>8</v>
      </c>
      <c r="D22" s="35">
        <v>1</v>
      </c>
      <c r="E22" s="35" t="s">
        <v>49</v>
      </c>
      <c r="F22" s="15">
        <f>J52</f>
        <v>0.1</v>
      </c>
      <c r="G22" s="35" t="s">
        <v>46</v>
      </c>
      <c r="H22" s="36">
        <f>H34</f>
        <v>3.845</v>
      </c>
      <c r="I22" s="35" t="s">
        <v>46</v>
      </c>
      <c r="J22" s="37">
        <f>SIN(J57/180*PI())</f>
        <v>0.069</v>
      </c>
    </row>
    <row r="23" spans="3:14" ht="13.5" customHeight="1">
      <c r="C23" s="15"/>
      <c r="D23" s="15"/>
      <c r="E23" s="35"/>
      <c r="F23" s="35"/>
      <c r="G23" s="35"/>
      <c r="H23" s="15"/>
      <c r="I23" s="15"/>
      <c r="K23" s="32"/>
      <c r="L23" s="32"/>
      <c r="M23" s="29"/>
      <c r="N23" s="29"/>
    </row>
    <row r="24" spans="3:9" ht="13.5" customHeight="1">
      <c r="C24" s="10" t="s">
        <v>8</v>
      </c>
      <c r="D24" s="37">
        <f>D22/F22*H22^(2/3)*J22^0.5</f>
        <v>6.447</v>
      </c>
      <c r="E24" s="35" t="s">
        <v>50</v>
      </c>
      <c r="F24" s="35"/>
      <c r="G24" s="35"/>
      <c r="H24" s="15"/>
      <c r="I24" s="15"/>
    </row>
    <row r="26" spans="2:12" ht="13.5" customHeight="1">
      <c r="B26" s="10" t="s">
        <v>52</v>
      </c>
      <c r="C26" s="10" t="s">
        <v>8</v>
      </c>
      <c r="D26" s="38" t="s">
        <v>58</v>
      </c>
      <c r="E26" s="35" t="s">
        <v>47</v>
      </c>
      <c r="F26" s="10">
        <v>2</v>
      </c>
      <c r="G26" s="35" t="s">
        <v>46</v>
      </c>
      <c r="H26" s="10" t="s">
        <v>59</v>
      </c>
      <c r="I26" s="10" t="s">
        <v>60</v>
      </c>
      <c r="J26" s="10" t="s">
        <v>61</v>
      </c>
      <c r="K26" s="35" t="s">
        <v>48</v>
      </c>
      <c r="L26" s="10" t="s">
        <v>61</v>
      </c>
    </row>
    <row r="27" ht="7.5" customHeight="1">
      <c r="E27" s="32"/>
    </row>
    <row r="28" spans="3:12" ht="13.5" customHeight="1">
      <c r="C28" s="10" t="s">
        <v>8</v>
      </c>
      <c r="D28" s="38" t="s">
        <v>58</v>
      </c>
      <c r="E28" s="35" t="s">
        <v>47</v>
      </c>
      <c r="F28" s="10">
        <v>2</v>
      </c>
      <c r="G28" s="35" t="s">
        <v>46</v>
      </c>
      <c r="H28" s="25">
        <f>F47</f>
        <v>20</v>
      </c>
      <c r="I28" s="10" t="s">
        <v>60</v>
      </c>
      <c r="J28" s="39">
        <f>F38</f>
        <v>4.211</v>
      </c>
      <c r="K28" s="35" t="s">
        <v>48</v>
      </c>
      <c r="L28" s="39">
        <f>F38</f>
        <v>4.211</v>
      </c>
    </row>
    <row r="29" ht="7.5" customHeight="1"/>
    <row r="30" spans="3:5" ht="13.5" customHeight="1">
      <c r="C30" s="10" t="s">
        <v>8</v>
      </c>
      <c r="D30" s="34">
        <f>0.5*(F28*H28+J28)*L28</f>
        <v>93.086</v>
      </c>
      <c r="E30" s="10" t="s">
        <v>62</v>
      </c>
    </row>
    <row r="32" spans="2:6" ht="13.5" customHeight="1">
      <c r="B32" s="10" t="s">
        <v>63</v>
      </c>
      <c r="C32" s="10" t="s">
        <v>8</v>
      </c>
      <c r="D32" s="10" t="s">
        <v>52</v>
      </c>
      <c r="E32" s="35" t="s">
        <v>49</v>
      </c>
      <c r="F32" s="10" t="s">
        <v>64</v>
      </c>
    </row>
    <row r="33" ht="7.5" customHeight="1"/>
    <row r="34" spans="3:9" ht="13.5" customHeight="1">
      <c r="C34" s="10" t="s">
        <v>8</v>
      </c>
      <c r="D34" s="34">
        <f>D30</f>
        <v>93.086</v>
      </c>
      <c r="E34" s="35" t="s">
        <v>49</v>
      </c>
      <c r="F34" s="34">
        <f>H38</f>
        <v>24.211</v>
      </c>
      <c r="G34" s="10" t="s">
        <v>8</v>
      </c>
      <c r="H34" s="34">
        <f>D34/F34</f>
        <v>3.845</v>
      </c>
      <c r="I34" s="10" t="s">
        <v>9</v>
      </c>
    </row>
    <row r="36" spans="2:6" ht="13.5" customHeight="1">
      <c r="B36" s="10" t="s">
        <v>64</v>
      </c>
      <c r="C36" s="10" t="s">
        <v>8</v>
      </c>
      <c r="D36" s="10" t="s">
        <v>59</v>
      </c>
      <c r="E36" s="10" t="s">
        <v>60</v>
      </c>
      <c r="F36" s="10" t="s">
        <v>61</v>
      </c>
    </row>
    <row r="37" ht="7.5" customHeight="1"/>
    <row r="38" spans="3:9" ht="13.5" customHeight="1">
      <c r="C38" s="10" t="s">
        <v>8</v>
      </c>
      <c r="D38" s="25">
        <f>F47</f>
        <v>20</v>
      </c>
      <c r="E38" s="10" t="s">
        <v>60</v>
      </c>
      <c r="F38" s="39">
        <f>C42</f>
        <v>4.211</v>
      </c>
      <c r="G38" s="10" t="s">
        <v>8</v>
      </c>
      <c r="H38" s="34">
        <f>D38+F38</f>
        <v>24.211</v>
      </c>
      <c r="I38" s="10" t="s">
        <v>9</v>
      </c>
    </row>
    <row r="40" spans="5:13" ht="15.75" customHeight="1">
      <c r="E40" s="98">
        <f>F47+C42</f>
        <v>24.211</v>
      </c>
      <c r="F40" s="98"/>
      <c r="G40" s="98"/>
      <c r="H40" s="98"/>
      <c r="I40" s="98"/>
      <c r="L40" s="12"/>
      <c r="M40" s="2"/>
    </row>
    <row r="41" spans="12:13" ht="15.75" customHeight="1">
      <c r="L41" s="12"/>
      <c r="M41" s="2"/>
    </row>
    <row r="42" spans="3:13" ht="15.75" customHeight="1">
      <c r="C42" s="95">
        <v>4.211</v>
      </c>
      <c r="G42" s="10" t="s">
        <v>28</v>
      </c>
      <c r="J42" s="96">
        <f>H34</f>
        <v>3.845</v>
      </c>
      <c r="L42" s="12"/>
      <c r="M42" s="2"/>
    </row>
    <row r="43" spans="3:13" ht="15.75" customHeight="1">
      <c r="C43" s="95"/>
      <c r="E43" s="49"/>
      <c r="F43" s="50"/>
      <c r="G43" s="41" t="s">
        <v>29</v>
      </c>
      <c r="H43" s="40"/>
      <c r="I43" s="42"/>
      <c r="J43" s="96"/>
      <c r="L43" s="12"/>
      <c r="M43" s="2"/>
    </row>
    <row r="44" spans="3:13" ht="15.75" customHeight="1">
      <c r="C44" s="95"/>
      <c r="E44" s="51"/>
      <c r="F44" s="52"/>
      <c r="G44" s="43"/>
      <c r="H44" s="43"/>
      <c r="I44" s="44"/>
      <c r="J44" s="96"/>
      <c r="L44" s="12"/>
      <c r="M44" s="2"/>
    </row>
    <row r="45" spans="3:13" ht="15.75" customHeight="1">
      <c r="C45" s="95"/>
      <c r="J45" s="96"/>
      <c r="L45" s="12"/>
      <c r="M45" s="2"/>
    </row>
    <row r="46" spans="3:13" ht="15.75" customHeight="1">
      <c r="C46" s="95"/>
      <c r="L46" s="12"/>
      <c r="M46" s="2"/>
    </row>
    <row r="47" spans="6:13" ht="15.75" customHeight="1">
      <c r="F47" s="97">
        <f>'越流水深'!C37</f>
        <v>20</v>
      </c>
      <c r="G47" s="97"/>
      <c r="H47" s="97"/>
      <c r="L47" s="12"/>
      <c r="M47" s="2"/>
    </row>
    <row r="48" spans="1:13" ht="15.75" customHeight="1">
      <c r="A48" s="2"/>
      <c r="B48" s="2"/>
      <c r="C48" s="2"/>
      <c r="D48" s="2"/>
      <c r="E48" s="2"/>
      <c r="F48" s="2"/>
      <c r="G48" s="2"/>
      <c r="H48" s="2"/>
      <c r="I48" s="2"/>
      <c r="J48" s="2"/>
      <c r="K48" s="2"/>
      <c r="L48" s="4"/>
      <c r="M48" s="2"/>
    </row>
    <row r="49" spans="1:12" ht="15.75" customHeight="1">
      <c r="A49" s="2"/>
      <c r="B49" s="2"/>
      <c r="C49" s="2"/>
      <c r="E49" s="9" t="s">
        <v>73</v>
      </c>
      <c r="F49" s="1" t="s">
        <v>74</v>
      </c>
      <c r="G49" s="10"/>
      <c r="H49" s="10"/>
      <c r="I49" s="10"/>
      <c r="J49" s="10"/>
      <c r="L49" s="12"/>
    </row>
    <row r="50" spans="1:12" ht="15.75" customHeight="1">
      <c r="A50" s="2"/>
      <c r="B50" s="2"/>
      <c r="C50" s="2"/>
      <c r="E50" s="9" t="s">
        <v>10</v>
      </c>
      <c r="F50" s="1" t="s">
        <v>30</v>
      </c>
      <c r="G50" s="10"/>
      <c r="H50" s="10"/>
      <c r="I50" s="10"/>
      <c r="J50" s="10"/>
      <c r="L50" s="12"/>
    </row>
    <row r="51" spans="1:12" ht="15.75" customHeight="1">
      <c r="A51" s="2"/>
      <c r="B51" s="2"/>
      <c r="C51" s="2"/>
      <c r="D51" s="10"/>
      <c r="E51" s="9" t="s">
        <v>77</v>
      </c>
      <c r="F51" s="1" t="s">
        <v>78</v>
      </c>
      <c r="G51" s="10"/>
      <c r="H51" s="10"/>
      <c r="I51" s="10"/>
      <c r="J51" s="10"/>
      <c r="L51" s="12"/>
    </row>
    <row r="52" spans="1:10" ht="15.75" customHeight="1">
      <c r="A52" s="2"/>
      <c r="B52" s="2"/>
      <c r="C52" s="3"/>
      <c r="D52" s="10"/>
      <c r="E52" s="9" t="s">
        <v>11</v>
      </c>
      <c r="F52" s="1" t="s">
        <v>31</v>
      </c>
      <c r="G52" s="10"/>
      <c r="H52" s="10"/>
      <c r="I52" s="10" t="s">
        <v>32</v>
      </c>
      <c r="J52" s="9">
        <v>0.1</v>
      </c>
    </row>
    <row r="53" spans="1:10" ht="15.75" customHeight="1">
      <c r="A53" s="2"/>
      <c r="B53" s="2"/>
      <c r="C53" s="3"/>
      <c r="D53" s="10"/>
      <c r="E53" s="9" t="s">
        <v>75</v>
      </c>
      <c r="F53" s="1" t="s">
        <v>76</v>
      </c>
      <c r="G53" s="10"/>
      <c r="H53" s="14"/>
      <c r="I53" s="10"/>
      <c r="J53" s="9"/>
    </row>
    <row r="54" spans="1:11" ht="15.75" customHeight="1">
      <c r="A54" s="2"/>
      <c r="B54" s="2"/>
      <c r="C54" s="3"/>
      <c r="D54" s="10"/>
      <c r="E54" s="9" t="s">
        <v>70</v>
      </c>
      <c r="F54" s="1" t="s">
        <v>40</v>
      </c>
      <c r="G54" s="10"/>
      <c r="H54" s="14"/>
      <c r="I54" s="10" t="s">
        <v>32</v>
      </c>
      <c r="J54" s="19">
        <f>'越流水深'!G7</f>
        <v>600</v>
      </c>
      <c r="K54" s="1" t="s">
        <v>41</v>
      </c>
    </row>
    <row r="55" spans="1:10" ht="15.75" customHeight="1">
      <c r="A55" s="2"/>
      <c r="B55" s="2"/>
      <c r="C55" s="3"/>
      <c r="D55" s="10"/>
      <c r="E55" s="9" t="s">
        <v>71</v>
      </c>
      <c r="F55" s="1" t="s">
        <v>72</v>
      </c>
      <c r="G55" s="10"/>
      <c r="H55" s="14"/>
      <c r="I55" s="10"/>
      <c r="J55" s="19"/>
    </row>
    <row r="56" spans="1:10" ht="15.75" customHeight="1">
      <c r="A56" s="2"/>
      <c r="B56" s="2"/>
      <c r="C56" s="3"/>
      <c r="D56" s="10"/>
      <c r="E56" s="9" t="s">
        <v>12</v>
      </c>
      <c r="F56" s="1" t="s">
        <v>33</v>
      </c>
      <c r="I56" s="10" t="s">
        <v>32</v>
      </c>
      <c r="J56" s="20"/>
    </row>
    <row r="57" spans="1:12" ht="15.75" customHeight="1">
      <c r="A57" s="2"/>
      <c r="B57" s="2"/>
      <c r="C57" s="3"/>
      <c r="E57" s="9" t="s">
        <v>42</v>
      </c>
      <c r="F57" s="1" t="s">
        <v>0</v>
      </c>
      <c r="I57" s="10" t="s">
        <v>32</v>
      </c>
      <c r="J57" s="21">
        <f>DEGREES(ATAN(1/L57))</f>
        <v>3.95</v>
      </c>
      <c r="K57" s="1" t="s">
        <v>81</v>
      </c>
      <c r="L57" s="81">
        <v>14.5</v>
      </c>
    </row>
    <row r="58" spans="3:12" ht="15.75" customHeight="1">
      <c r="C58" s="10"/>
      <c r="E58" s="9"/>
      <c r="I58" s="10"/>
      <c r="J58" s="21"/>
      <c r="L58" s="22"/>
    </row>
    <row r="59" spans="1:13" ht="13.5" customHeight="1">
      <c r="A59" s="5" t="s">
        <v>97</v>
      </c>
      <c r="B59" s="5"/>
      <c r="C59" s="82"/>
      <c r="E59" s="18" t="s">
        <v>98</v>
      </c>
      <c r="F59" s="83"/>
      <c r="G59" s="2"/>
      <c r="H59" s="2"/>
      <c r="I59" s="83"/>
      <c r="J59" s="83"/>
      <c r="K59" s="83"/>
      <c r="L59" s="83"/>
      <c r="M59" s="2"/>
    </row>
    <row r="60" spans="1:12" ht="13.5" customHeight="1">
      <c r="A60" s="27"/>
      <c r="B60" s="27"/>
      <c r="C60" s="27"/>
      <c r="D60" s="27"/>
      <c r="E60" s="27"/>
      <c r="F60" s="27"/>
      <c r="I60" s="27"/>
      <c r="J60" s="27"/>
      <c r="K60" s="27"/>
      <c r="L60" s="27"/>
    </row>
    <row r="61" spans="1:12" ht="13.5" customHeight="1">
      <c r="A61" s="27"/>
      <c r="B61" s="27" t="s">
        <v>99</v>
      </c>
      <c r="C61" s="27"/>
      <c r="D61" s="27"/>
      <c r="E61" s="27"/>
      <c r="F61" s="27"/>
      <c r="I61" s="27"/>
      <c r="J61" s="27"/>
      <c r="K61" s="27"/>
      <c r="L61" s="27"/>
    </row>
    <row r="62" spans="1:12" ht="13.5" customHeight="1" thickBot="1">
      <c r="A62" s="27"/>
      <c r="B62" s="27"/>
      <c r="C62" s="27"/>
      <c r="D62" s="27"/>
      <c r="E62" s="27"/>
      <c r="F62" s="27"/>
      <c r="I62" s="27"/>
      <c r="J62" s="27"/>
      <c r="K62" s="27"/>
      <c r="L62" s="27"/>
    </row>
    <row r="63" spans="3:13" ht="18" customHeight="1">
      <c r="C63" s="27"/>
      <c r="D63" s="99" t="s">
        <v>100</v>
      </c>
      <c r="E63" s="100"/>
      <c r="F63" s="100"/>
      <c r="G63" s="100" t="s">
        <v>101</v>
      </c>
      <c r="H63" s="101"/>
      <c r="K63" s="27"/>
      <c r="L63" s="27"/>
      <c r="M63" s="27"/>
    </row>
    <row r="64" spans="3:13" ht="18" customHeight="1">
      <c r="C64" s="27"/>
      <c r="D64" s="102" t="s">
        <v>102</v>
      </c>
      <c r="E64" s="103"/>
      <c r="F64" s="103"/>
      <c r="G64" s="104">
        <v>0.6</v>
      </c>
      <c r="H64" s="105"/>
      <c r="K64" s="27"/>
      <c r="L64" s="27"/>
      <c r="M64" s="27"/>
    </row>
    <row r="65" spans="3:13" ht="18" customHeight="1">
      <c r="C65" s="27"/>
      <c r="D65" s="106" t="s">
        <v>103</v>
      </c>
      <c r="E65" s="107"/>
      <c r="F65" s="107"/>
      <c r="G65" s="108">
        <v>0.8</v>
      </c>
      <c r="H65" s="109"/>
      <c r="K65" s="27"/>
      <c r="L65" s="27"/>
      <c r="M65" s="27"/>
    </row>
    <row r="66" spans="3:13" ht="18" customHeight="1" thickBot="1">
      <c r="C66" s="27"/>
      <c r="D66" s="110" t="s">
        <v>104</v>
      </c>
      <c r="E66" s="111"/>
      <c r="F66" s="111"/>
      <c r="G66" s="112">
        <v>1</v>
      </c>
      <c r="H66" s="113"/>
      <c r="K66" s="27"/>
      <c r="L66" s="27"/>
      <c r="M66" s="27"/>
    </row>
    <row r="67" spans="1:12" ht="13.5" customHeight="1">
      <c r="A67" s="27"/>
      <c r="B67" s="27"/>
      <c r="C67" s="27"/>
      <c r="D67" s="27"/>
      <c r="E67" s="27"/>
      <c r="F67" s="27"/>
      <c r="I67" s="27"/>
      <c r="J67" s="27"/>
      <c r="K67" s="27"/>
      <c r="L67" s="27"/>
    </row>
    <row r="68" spans="1:12" ht="13.5" customHeight="1">
      <c r="A68" s="27"/>
      <c r="B68" s="114" t="str">
        <f>"　本堰堤の設計流量は、"&amp;'越流水深'!G7&amp;"m3/s(土石流ピーク流量)であるので、余裕高は 1.0m と仮定する。"</f>
        <v>　本堰堤の設計流量は、600m3/s(土石流ピーク流量)であるので、余裕高は 1.0m と仮定する。</v>
      </c>
      <c r="C68" s="114"/>
      <c r="D68" s="114"/>
      <c r="E68" s="114"/>
      <c r="F68" s="114"/>
      <c r="G68" s="114"/>
      <c r="H68" s="114"/>
      <c r="I68" s="114"/>
      <c r="J68" s="114"/>
      <c r="K68" s="114"/>
      <c r="L68" s="114"/>
    </row>
    <row r="69" spans="2:12" ht="15.75" customHeight="1">
      <c r="B69" s="114"/>
      <c r="C69" s="114"/>
      <c r="D69" s="114"/>
      <c r="E69" s="114"/>
      <c r="F69" s="114"/>
      <c r="G69" s="114"/>
      <c r="H69" s="114"/>
      <c r="I69" s="114"/>
      <c r="J69" s="114"/>
      <c r="K69" s="114"/>
      <c r="L69" s="114"/>
    </row>
    <row r="70" spans="1:12" ht="15" customHeight="1">
      <c r="A70" s="5" t="s">
        <v>105</v>
      </c>
      <c r="B70" s="84"/>
      <c r="C70" s="2"/>
      <c r="D70" s="2"/>
      <c r="F70" s="2"/>
      <c r="G70" s="18" t="s">
        <v>98</v>
      </c>
      <c r="H70" s="2"/>
      <c r="I70" s="2"/>
      <c r="J70" s="2"/>
      <c r="K70" s="2"/>
      <c r="L70" s="2"/>
    </row>
    <row r="71" spans="1:12" ht="15" customHeight="1">
      <c r="A71" s="2"/>
      <c r="B71" s="2"/>
      <c r="C71" s="2"/>
      <c r="D71" s="2"/>
      <c r="E71" s="2"/>
      <c r="F71" s="2"/>
      <c r="G71" s="2"/>
      <c r="H71" s="2"/>
      <c r="I71" s="2"/>
      <c r="J71" s="2"/>
      <c r="K71" s="2"/>
      <c r="L71" s="2"/>
    </row>
    <row r="72" spans="1:13" ht="15" customHeight="1">
      <c r="A72" s="6"/>
      <c r="B72" s="115" t="s">
        <v>106</v>
      </c>
      <c r="C72" s="115"/>
      <c r="D72" s="115"/>
      <c r="E72" s="115"/>
      <c r="F72" s="115"/>
      <c r="G72" s="115"/>
      <c r="H72" s="115"/>
      <c r="I72" s="115"/>
      <c r="J72" s="115"/>
      <c r="K72" s="115"/>
      <c r="L72" s="115"/>
      <c r="M72" s="115"/>
    </row>
    <row r="73" spans="2:13" ht="15" customHeight="1">
      <c r="B73" s="115"/>
      <c r="C73" s="115"/>
      <c r="D73" s="115"/>
      <c r="E73" s="115"/>
      <c r="F73" s="115"/>
      <c r="G73" s="115"/>
      <c r="H73" s="115"/>
      <c r="I73" s="115"/>
      <c r="J73" s="115"/>
      <c r="K73" s="115"/>
      <c r="L73" s="115"/>
      <c r="M73" s="115"/>
    </row>
    <row r="74" spans="2:13" ht="15" customHeight="1">
      <c r="B74" s="115"/>
      <c r="C74" s="115"/>
      <c r="D74" s="115"/>
      <c r="E74" s="115"/>
      <c r="F74" s="115"/>
      <c r="G74" s="115"/>
      <c r="H74" s="115"/>
      <c r="I74" s="115"/>
      <c r="J74" s="115"/>
      <c r="K74" s="115"/>
      <c r="L74" s="115"/>
      <c r="M74" s="115"/>
    </row>
    <row r="75" spans="3:11" ht="19.5" customHeight="1" thickBot="1">
      <c r="C75" s="116" t="s">
        <v>107</v>
      </c>
      <c r="D75" s="116"/>
      <c r="E75" s="116"/>
      <c r="F75" s="116"/>
      <c r="G75" s="116"/>
      <c r="H75" s="116"/>
      <c r="I75" s="116"/>
      <c r="J75" s="32"/>
      <c r="K75" s="85"/>
    </row>
    <row r="76" spans="3:9" ht="19.5" customHeight="1" thickBot="1">
      <c r="C76" s="117" t="s">
        <v>108</v>
      </c>
      <c r="D76" s="118"/>
      <c r="E76" s="118"/>
      <c r="F76" s="118" t="s">
        <v>109</v>
      </c>
      <c r="G76" s="118"/>
      <c r="H76" s="118"/>
      <c r="I76" s="119"/>
    </row>
    <row r="77" spans="3:9" ht="19.5" customHeight="1" thickTop="1">
      <c r="C77" s="120" t="s">
        <v>110</v>
      </c>
      <c r="D77" s="121"/>
      <c r="E77" s="121"/>
      <c r="F77" s="122">
        <v>0.5</v>
      </c>
      <c r="G77" s="122"/>
      <c r="H77" s="122"/>
      <c r="I77" s="123"/>
    </row>
    <row r="78" spans="3:9" ht="19.5" customHeight="1">
      <c r="C78" s="125" t="s">
        <v>111</v>
      </c>
      <c r="D78" s="126"/>
      <c r="E78" s="126"/>
      <c r="F78" s="127">
        <v>0.4</v>
      </c>
      <c r="G78" s="127"/>
      <c r="H78" s="127"/>
      <c r="I78" s="128"/>
    </row>
    <row r="79" spans="3:9" ht="19.5" customHeight="1">
      <c r="C79" s="125" t="s">
        <v>112</v>
      </c>
      <c r="D79" s="126"/>
      <c r="E79" s="126"/>
      <c r="F79" s="127">
        <v>0.3</v>
      </c>
      <c r="G79" s="127"/>
      <c r="H79" s="127"/>
      <c r="I79" s="128"/>
    </row>
    <row r="80" spans="3:9" ht="19.5" customHeight="1" thickBot="1">
      <c r="C80" s="129" t="s">
        <v>113</v>
      </c>
      <c r="D80" s="130"/>
      <c r="E80" s="130"/>
      <c r="F80" s="131">
        <v>0.25</v>
      </c>
      <c r="G80" s="131"/>
      <c r="H80" s="131"/>
      <c r="I80" s="132"/>
    </row>
    <row r="81" ht="15" customHeight="1"/>
    <row r="82" spans="4:11" ht="15" customHeight="1">
      <c r="D82" s="10" t="s">
        <v>114</v>
      </c>
      <c r="E82" s="10"/>
      <c r="F82" s="10" t="s">
        <v>115</v>
      </c>
      <c r="G82" s="10"/>
      <c r="H82" s="10"/>
      <c r="I82" s="10"/>
      <c r="J82" s="10" t="s">
        <v>132</v>
      </c>
      <c r="K82" s="10"/>
    </row>
    <row r="83" spans="4:11" ht="15" customHeight="1">
      <c r="D83" s="25">
        <v>1.8</v>
      </c>
      <c r="E83" s="10" t="s">
        <v>116</v>
      </c>
      <c r="F83" s="86">
        <f>'越流水深'!E37+'越流水深'!E38</f>
        <v>3.7</v>
      </c>
      <c r="G83" s="10" t="s">
        <v>117</v>
      </c>
      <c r="H83" s="25">
        <f>D83/F83</f>
        <v>0.49</v>
      </c>
      <c r="I83" s="10" t="s">
        <v>118</v>
      </c>
      <c r="J83" s="25">
        <v>0.5</v>
      </c>
      <c r="K83" s="10" t="s">
        <v>119</v>
      </c>
    </row>
    <row r="84" spans="4:11" ht="15" customHeight="1">
      <c r="D84" s="10" t="s">
        <v>114</v>
      </c>
      <c r="E84" s="10"/>
      <c r="F84" s="10" t="s">
        <v>115</v>
      </c>
      <c r="G84" s="10"/>
      <c r="H84" s="10"/>
      <c r="I84" s="10"/>
      <c r="J84" s="10" t="str">
        <f>J82</f>
        <v>渓床勾配 1/9.7</v>
      </c>
      <c r="K84" s="10"/>
    </row>
    <row r="85" spans="2:13" ht="13.5" customHeight="1">
      <c r="B85" s="87"/>
      <c r="C85" s="87"/>
      <c r="D85" s="25">
        <v>1.9</v>
      </c>
      <c r="E85" s="10" t="s">
        <v>120</v>
      </c>
      <c r="F85" s="86">
        <f>F83</f>
        <v>3.7</v>
      </c>
      <c r="G85" s="10" t="s">
        <v>117</v>
      </c>
      <c r="H85" s="25">
        <f>D85/F85</f>
        <v>0.51</v>
      </c>
      <c r="I85" s="10" t="s">
        <v>121</v>
      </c>
      <c r="J85" s="25">
        <v>0.5</v>
      </c>
      <c r="K85" s="10" t="s">
        <v>122</v>
      </c>
      <c r="L85" s="87"/>
      <c r="M85" s="2"/>
    </row>
    <row r="87" spans="2:12" ht="13.5" customHeight="1">
      <c r="B87" s="114" t="s">
        <v>131</v>
      </c>
      <c r="C87" s="114"/>
      <c r="D87" s="114"/>
      <c r="E87" s="114"/>
      <c r="F87" s="114"/>
      <c r="G87" s="114"/>
      <c r="H87" s="114"/>
      <c r="I87" s="114"/>
      <c r="J87" s="114"/>
      <c r="K87" s="114"/>
      <c r="L87" s="114"/>
    </row>
    <row r="88" spans="2:12" ht="13.5" customHeight="1">
      <c r="B88" s="114"/>
      <c r="C88" s="114"/>
      <c r="D88" s="114"/>
      <c r="E88" s="114"/>
      <c r="F88" s="114"/>
      <c r="G88" s="114"/>
      <c r="H88" s="114"/>
      <c r="I88" s="114"/>
      <c r="J88" s="114"/>
      <c r="K88" s="114"/>
      <c r="L88" s="114"/>
    </row>
    <row r="89" spans="1:12" ht="13.5" customHeight="1">
      <c r="A89" s="5" t="s">
        <v>123</v>
      </c>
      <c r="B89" s="6"/>
      <c r="C89" s="6"/>
      <c r="E89" s="26"/>
      <c r="F89" s="27"/>
      <c r="I89" s="27"/>
      <c r="J89" s="27"/>
      <c r="K89" s="27"/>
      <c r="L89" s="27"/>
    </row>
    <row r="90" spans="1:12" ht="13.5" customHeight="1">
      <c r="A90" s="27"/>
      <c r="B90" s="27"/>
      <c r="C90" s="27"/>
      <c r="D90" s="27"/>
      <c r="E90" s="27"/>
      <c r="F90" s="27"/>
      <c r="I90" s="27"/>
      <c r="J90" s="27"/>
      <c r="K90" s="27"/>
      <c r="L90" s="27"/>
    </row>
    <row r="91" spans="1:12" ht="13.5" customHeight="1">
      <c r="A91" s="27"/>
      <c r="B91" s="27" t="s">
        <v>129</v>
      </c>
      <c r="C91" s="27"/>
      <c r="D91" s="27"/>
      <c r="E91" s="27"/>
      <c r="F91" s="27"/>
      <c r="I91" s="27"/>
      <c r="J91" s="27"/>
      <c r="K91" s="27"/>
      <c r="L91" s="27"/>
    </row>
    <row r="92" spans="2:12" ht="15.75" customHeight="1">
      <c r="B92" s="28"/>
      <c r="C92" s="28"/>
      <c r="D92" s="28"/>
      <c r="E92" s="28"/>
      <c r="F92" s="28"/>
      <c r="G92" s="28"/>
      <c r="H92" s="28"/>
      <c r="I92" s="28"/>
      <c r="J92" s="28"/>
      <c r="K92" s="28"/>
      <c r="L92" s="28"/>
    </row>
    <row r="93" spans="2:13" ht="15.75" customHeight="1">
      <c r="B93" s="33" t="s">
        <v>124</v>
      </c>
      <c r="C93" s="29" t="s">
        <v>125</v>
      </c>
      <c r="D93" s="23"/>
      <c r="E93" s="30"/>
      <c r="F93" s="31"/>
      <c r="G93" s="31"/>
      <c r="H93" s="31"/>
      <c r="I93" s="31" t="s">
        <v>117</v>
      </c>
      <c r="J93" s="31">
        <f>'越流水深'!E38+'越流水深 (2)'!D85</f>
        <v>3.6</v>
      </c>
      <c r="K93" s="30" t="s">
        <v>126</v>
      </c>
      <c r="L93" s="124" t="s">
        <v>130</v>
      </c>
      <c r="M93" s="124"/>
    </row>
    <row r="94" spans="2:12" ht="15.75" customHeight="1">
      <c r="B94" s="33" t="s">
        <v>127</v>
      </c>
      <c r="C94" s="29" t="s">
        <v>7</v>
      </c>
      <c r="D94" s="15"/>
      <c r="E94" s="30"/>
      <c r="F94" s="31"/>
      <c r="G94" s="31"/>
      <c r="H94" s="31"/>
      <c r="I94" s="31" t="s">
        <v>117</v>
      </c>
      <c r="J94" s="56">
        <v>0.9</v>
      </c>
      <c r="K94" s="30" t="s">
        <v>126</v>
      </c>
      <c r="L94" s="28"/>
    </row>
    <row r="95" spans="2:12" ht="15.75" customHeight="1">
      <c r="B95" s="33" t="s">
        <v>128</v>
      </c>
      <c r="C95" s="29" t="s">
        <v>45</v>
      </c>
      <c r="D95" s="15"/>
      <c r="E95" s="30"/>
      <c r="F95" s="31"/>
      <c r="G95" s="31"/>
      <c r="H95" s="31"/>
      <c r="I95" s="31" t="s">
        <v>117</v>
      </c>
      <c r="J95" s="31">
        <f>ROUNDUP(C42,1)</f>
        <v>4.3</v>
      </c>
      <c r="K95" s="30" t="s">
        <v>9</v>
      </c>
      <c r="L95" s="28"/>
    </row>
    <row r="96" spans="2:12" ht="15.75" customHeight="1">
      <c r="B96" s="28"/>
      <c r="C96" s="28"/>
      <c r="D96" s="28"/>
      <c r="E96" s="28"/>
      <c r="F96" s="28"/>
      <c r="G96" s="28"/>
      <c r="H96" s="28"/>
      <c r="I96" s="28"/>
      <c r="J96" s="28"/>
      <c r="K96" s="28"/>
      <c r="L96" s="28"/>
    </row>
    <row r="97" spans="2:12" ht="19.5" customHeight="1">
      <c r="B97" s="57" t="str">
        <f>"　水通し壁高は上記の内で最も値の大きい"&amp;MAX(J95)&amp;"0mとする。"</f>
        <v>　水通し壁高は上記の内で最も値の大きい4.30mとする。</v>
      </c>
      <c r="C97" s="58"/>
      <c r="D97" s="58"/>
      <c r="E97" s="58"/>
      <c r="F97" s="58"/>
      <c r="G97" s="58"/>
      <c r="H97" s="58"/>
      <c r="I97" s="28"/>
      <c r="J97" s="28"/>
      <c r="K97" s="28"/>
      <c r="L97" s="28"/>
    </row>
    <row r="98" spans="2:5" ht="13.5" customHeight="1">
      <c r="B98" s="10"/>
      <c r="C98" s="10"/>
      <c r="D98" s="10"/>
      <c r="E98" s="10"/>
    </row>
    <row r="101" ht="13.5" customHeight="1">
      <c r="H101" s="88"/>
    </row>
  </sheetData>
  <sheetProtection/>
  <mergeCells count="27">
    <mergeCell ref="B87:L88"/>
    <mergeCell ref="L93:M93"/>
    <mergeCell ref="C78:E78"/>
    <mergeCell ref="F78:I78"/>
    <mergeCell ref="C79:E79"/>
    <mergeCell ref="F79:I79"/>
    <mergeCell ref="C80:E80"/>
    <mergeCell ref="F80:I80"/>
    <mergeCell ref="B68:L69"/>
    <mergeCell ref="B72:M74"/>
    <mergeCell ref="C75:I75"/>
    <mergeCell ref="C76:E76"/>
    <mergeCell ref="F76:I76"/>
    <mergeCell ref="C77:E77"/>
    <mergeCell ref="F77:I77"/>
    <mergeCell ref="D64:F64"/>
    <mergeCell ref="G64:H64"/>
    <mergeCell ref="D65:F65"/>
    <mergeCell ref="G65:H65"/>
    <mergeCell ref="D66:F66"/>
    <mergeCell ref="G66:H66"/>
    <mergeCell ref="C42:C46"/>
    <mergeCell ref="J42:J45"/>
    <mergeCell ref="F47:H47"/>
    <mergeCell ref="E40:I40"/>
    <mergeCell ref="D63:F63"/>
    <mergeCell ref="G63:H63"/>
  </mergeCells>
  <printOptions/>
  <pageMargins left="1.1811023622047245" right="0.1968503937007874" top="1.1811023622047245" bottom="0.984251968503937" header="0.5118110236220472" footer="0.5118110236220472"/>
  <pageSetup blackAndWhite="1" horizontalDpi="600" verticalDpi="600" orientation="portrait" paperSize="9" r:id="rId2"/>
  <rowBreaks count="1" manualBreakCount="1">
    <brk id="5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野口英幸</cp:lastModifiedBy>
  <cp:lastPrinted>2013-03-17T06:18:02Z</cp:lastPrinted>
  <dcterms:created xsi:type="dcterms:W3CDTF">2005-06-24T15:01:14Z</dcterms:created>
  <dcterms:modified xsi:type="dcterms:W3CDTF">2022-08-20T11:59:44Z</dcterms:modified>
  <cp:category/>
  <cp:version/>
  <cp:contentType/>
  <cp:contentStatus/>
</cp:coreProperties>
</file>